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mesopdx11.sharepoint.com/sites/BuildUpOregon/Shared Documents/General/Save a Copy - Templates/"/>
    </mc:Choice>
  </mc:AlternateContent>
  <xr:revisionPtr revIDLastSave="0" documentId="8_{F06A3311-409D-4193-B8CF-3891609E707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25 Site Ca" sheetId="2" r:id="rId1"/>
    <sheet name="2026 Site Ca" sheetId="3" r:id="rId2"/>
    <sheet name="2027 Site Cash Flow" sheetId="6" r:id="rId3"/>
    <sheet name="Add - Calculate" sheetId="4" r:id="rId4"/>
    <sheet name="DV-IDENTITY-0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apeorBjC9wN6fTPdLdGiBZaMCQzicRcmjXzqSl2NNsc="/>
    </ext>
  </extLst>
</workbook>
</file>

<file path=xl/calcChain.xml><?xml version="1.0" encoding="utf-8"?>
<calcChain xmlns="http://schemas.openxmlformats.org/spreadsheetml/2006/main">
  <c r="N42" i="3" l="1"/>
  <c r="N8" i="3"/>
  <c r="N7" i="3"/>
  <c r="N47" i="6"/>
  <c r="N50" i="6"/>
  <c r="N49" i="6"/>
  <c r="N48" i="6"/>
  <c r="N50" i="3"/>
  <c r="N49" i="3"/>
  <c r="N48" i="3"/>
  <c r="N9" i="3"/>
  <c r="N46" i="6"/>
  <c r="N42" i="6"/>
  <c r="N31" i="6"/>
  <c r="N30" i="6"/>
  <c r="N26" i="6"/>
  <c r="N25" i="6"/>
  <c r="N15" i="6"/>
  <c r="N12" i="6"/>
  <c r="N11" i="6"/>
  <c r="N9" i="6"/>
  <c r="N8" i="6"/>
  <c r="N46" i="3"/>
  <c r="N47" i="3"/>
  <c r="N38" i="3"/>
  <c r="N29" i="3"/>
  <c r="N25" i="3"/>
  <c r="N15" i="3"/>
  <c r="N12" i="3"/>
  <c r="N11" i="3"/>
  <c r="N51" i="2" l="1"/>
  <c r="N27" i="2"/>
  <c r="N26" i="2"/>
  <c r="N25" i="2"/>
  <c r="N16" i="2"/>
  <c r="N15" i="2"/>
  <c r="N12" i="2"/>
  <c r="N11" i="2"/>
  <c r="N10" i="2"/>
  <c r="N8" i="2"/>
  <c r="N6" i="2"/>
  <c r="M52" i="6"/>
  <c r="L52" i="6"/>
  <c r="K52" i="6"/>
  <c r="J52" i="6"/>
  <c r="I52" i="6"/>
  <c r="H52" i="6"/>
  <c r="G52" i="6"/>
  <c r="F52" i="6"/>
  <c r="E52" i="6"/>
  <c r="D52" i="6"/>
  <c r="C52" i="6"/>
  <c r="B52" i="6"/>
  <c r="N51" i="6"/>
  <c r="N45" i="6"/>
  <c r="N44" i="6"/>
  <c r="N43" i="6"/>
  <c r="N41" i="6"/>
  <c r="N40" i="6"/>
  <c r="N39" i="6"/>
  <c r="N38" i="6"/>
  <c r="N37" i="6"/>
  <c r="N36" i="6"/>
  <c r="N35" i="6"/>
  <c r="N34" i="6"/>
  <c r="N33" i="6"/>
  <c r="N32" i="6"/>
  <c r="N29" i="6"/>
  <c r="N28" i="6"/>
  <c r="N27" i="6"/>
  <c r="N24" i="6"/>
  <c r="N23" i="6"/>
  <c r="N22" i="6"/>
  <c r="N21" i="6"/>
  <c r="N20" i="6"/>
  <c r="M18" i="6"/>
  <c r="M53" i="6" s="1"/>
  <c r="L18" i="6"/>
  <c r="K18" i="6"/>
  <c r="J18" i="6"/>
  <c r="I18" i="6"/>
  <c r="H18" i="6"/>
  <c r="H53" i="6" s="1"/>
  <c r="G18" i="6"/>
  <c r="G53" i="6" s="1"/>
  <c r="F18" i="6"/>
  <c r="F53" i="6" s="1"/>
  <c r="E18" i="6"/>
  <c r="E53" i="6" s="1"/>
  <c r="D18" i="6"/>
  <c r="D53" i="6" s="1"/>
  <c r="C18" i="6"/>
  <c r="B18" i="6"/>
  <c r="N17" i="6"/>
  <c r="N16" i="6"/>
  <c r="N14" i="6"/>
  <c r="N13" i="6"/>
  <c r="N10" i="6"/>
  <c r="N7" i="6"/>
  <c r="N6" i="6"/>
  <c r="EP9" i="5"/>
  <c r="EN9" i="5"/>
  <c r="EM9" i="5"/>
  <c r="EL9" i="5"/>
  <c r="EK9" i="5"/>
  <c r="EI9" i="5"/>
  <c r="EH9" i="5"/>
  <c r="EG9" i="5"/>
  <c r="EF9" i="5"/>
  <c r="EE9" i="5"/>
  <c r="ED9" i="5"/>
  <c r="EC9" i="5"/>
  <c r="EB9" i="5"/>
  <c r="EA9" i="5"/>
  <c r="DZ9" i="5"/>
  <c r="DY9" i="5"/>
  <c r="DX9" i="5"/>
  <c r="DW9" i="5"/>
  <c r="DV9" i="5"/>
  <c r="DU9" i="5"/>
  <c r="DG9" i="5"/>
  <c r="DF9" i="5"/>
  <c r="CQ9" i="5"/>
  <c r="CP9" i="5"/>
  <c r="CA9" i="5"/>
  <c r="BZ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Q9" i="5"/>
  <c r="AP9" i="5"/>
  <c r="AO9" i="5"/>
  <c r="AN9" i="5"/>
  <c r="AM9" i="5"/>
  <c r="AE9" i="5"/>
  <c r="AD9" i="5"/>
  <c r="HK8" i="5"/>
  <c r="HJ8" i="5"/>
  <c r="HI8" i="5"/>
  <c r="HH8" i="5"/>
  <c r="HG8" i="5"/>
  <c r="HF8" i="5"/>
  <c r="HE8" i="5"/>
  <c r="HD8" i="5"/>
  <c r="HC8" i="5"/>
  <c r="HB8" i="5"/>
  <c r="HA8" i="5"/>
  <c r="GZ8" i="5"/>
  <c r="GX8" i="5"/>
  <c r="GU8" i="5"/>
  <c r="GT8" i="5"/>
  <c r="GS8" i="5"/>
  <c r="GR8" i="5"/>
  <c r="GQ8" i="5"/>
  <c r="GP8" i="5"/>
  <c r="GO8" i="5"/>
  <c r="GN8" i="5"/>
  <c r="GM8" i="5"/>
  <c r="GL8" i="5"/>
  <c r="GK8" i="5"/>
  <c r="GJ8" i="5"/>
  <c r="GH8" i="5"/>
  <c r="FS8" i="5"/>
  <c r="FC8" i="5"/>
  <c r="EM8" i="5"/>
  <c r="CQ8" i="5"/>
  <c r="CA8" i="5"/>
  <c r="BI8" i="5"/>
  <c r="AS8" i="5"/>
  <c r="AC8" i="5"/>
  <c r="V8" i="5"/>
  <c r="U8" i="5"/>
  <c r="M8" i="5"/>
  <c r="K8" i="5"/>
  <c r="J8" i="5"/>
  <c r="I8" i="5"/>
  <c r="H8" i="5"/>
  <c r="G8" i="5"/>
  <c r="F8" i="5"/>
  <c r="E8" i="5"/>
  <c r="D8" i="5"/>
  <c r="C8" i="5"/>
  <c r="B8" i="5"/>
  <c r="A8" i="5"/>
  <c r="IV7" i="5"/>
  <c r="IT7" i="5"/>
  <c r="IS7" i="5"/>
  <c r="IQ7" i="5"/>
  <c r="IP7" i="5"/>
  <c r="IO7" i="5"/>
  <c r="IN7" i="5"/>
  <c r="IM7" i="5"/>
  <c r="IJ7" i="5"/>
  <c r="II7" i="5"/>
  <c r="IH7" i="5"/>
  <c r="IG7" i="5"/>
  <c r="IF7" i="5"/>
  <c r="ID7" i="5"/>
  <c r="IC7" i="5"/>
  <c r="IA7" i="5"/>
  <c r="HZ7" i="5"/>
  <c r="HY7" i="5"/>
  <c r="HX7" i="5"/>
  <c r="HW7" i="5"/>
  <c r="HV7" i="5"/>
  <c r="HU7" i="5"/>
  <c r="HT7" i="5"/>
  <c r="HS7" i="5"/>
  <c r="HR7" i="5"/>
  <c r="HQ7" i="5"/>
  <c r="HP7" i="5"/>
  <c r="HN7" i="5"/>
  <c r="HM7" i="5"/>
  <c r="HK7" i="5"/>
  <c r="HJ7" i="5"/>
  <c r="HI7" i="5"/>
  <c r="HH7" i="5"/>
  <c r="HG7" i="5"/>
  <c r="HF7" i="5"/>
  <c r="HE7" i="5"/>
  <c r="HD7" i="5"/>
  <c r="HC7" i="5"/>
  <c r="HB7" i="5"/>
  <c r="HA7" i="5"/>
  <c r="GZ7" i="5"/>
  <c r="GX7" i="5"/>
  <c r="GW7" i="5"/>
  <c r="GU7" i="5"/>
  <c r="GT7" i="5"/>
  <c r="GS7" i="5"/>
  <c r="GR7" i="5"/>
  <c r="GQ7" i="5"/>
  <c r="GP7" i="5"/>
  <c r="GO7" i="5"/>
  <c r="GN7" i="5"/>
  <c r="GM7" i="5"/>
  <c r="GL7" i="5"/>
  <c r="GK7" i="5"/>
  <c r="GJ7" i="5"/>
  <c r="GH7" i="5"/>
  <c r="GG7" i="5"/>
  <c r="GE7" i="5"/>
  <c r="GD7" i="5"/>
  <c r="GC7" i="5"/>
  <c r="GB7" i="5"/>
  <c r="GA7" i="5"/>
  <c r="FZ7" i="5"/>
  <c r="FY7" i="5"/>
  <c r="FX7" i="5"/>
  <c r="FW7" i="5"/>
  <c r="FV7" i="5"/>
  <c r="FU7" i="5"/>
  <c r="FT7" i="5"/>
  <c r="FR7" i="5"/>
  <c r="FQ7" i="5"/>
  <c r="FO7" i="5"/>
  <c r="FN7" i="5"/>
  <c r="FM7" i="5"/>
  <c r="FL7" i="5"/>
  <c r="FK7" i="5"/>
  <c r="FJ7" i="5"/>
  <c r="FI7" i="5"/>
  <c r="FH7" i="5"/>
  <c r="FG7" i="5"/>
  <c r="FF7" i="5"/>
  <c r="FE7" i="5"/>
  <c r="FD7" i="5"/>
  <c r="FC7" i="5"/>
  <c r="FB7" i="5"/>
  <c r="FA7" i="5"/>
  <c r="EY7" i="5"/>
  <c r="EX7" i="5"/>
  <c r="EW7" i="5"/>
  <c r="EV7" i="5"/>
  <c r="EU7" i="5"/>
  <c r="ET7" i="5"/>
  <c r="ES7" i="5"/>
  <c r="ER7" i="5"/>
  <c r="EQ7" i="5"/>
  <c r="EP7" i="5"/>
  <c r="EO7" i="5"/>
  <c r="EN7" i="5"/>
  <c r="EL7" i="5"/>
  <c r="EK7" i="5"/>
  <c r="EI7" i="5"/>
  <c r="EH7" i="5"/>
  <c r="EG7" i="5"/>
  <c r="EF7" i="5"/>
  <c r="EE7" i="5"/>
  <c r="ED7" i="5"/>
  <c r="EC7" i="5"/>
  <c r="EB7" i="5"/>
  <c r="EA7" i="5"/>
  <c r="DZ7" i="5"/>
  <c r="DY7" i="5"/>
  <c r="DX7" i="5"/>
  <c r="DV7" i="5"/>
  <c r="DU7" i="5"/>
  <c r="DS7" i="5"/>
  <c r="DR7" i="5"/>
  <c r="DQ7" i="5"/>
  <c r="DP7" i="5"/>
  <c r="DO7" i="5"/>
  <c r="DN7" i="5"/>
  <c r="DM7" i="5"/>
  <c r="DL7" i="5"/>
  <c r="DK7" i="5"/>
  <c r="DJ7" i="5"/>
  <c r="DI7" i="5"/>
  <c r="DH7" i="5"/>
  <c r="DF7" i="5"/>
  <c r="DE7" i="5"/>
  <c r="CQ7" i="5"/>
  <c r="CP7" i="5"/>
  <c r="CA7" i="5"/>
  <c r="BZ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G7" i="5"/>
  <c r="BF7" i="5"/>
  <c r="BE7" i="5"/>
  <c r="BD7" i="5"/>
  <c r="BC7" i="5"/>
  <c r="BB7" i="5"/>
  <c r="BA7" i="5"/>
  <c r="AZ7" i="5"/>
  <c r="AY7" i="5"/>
  <c r="AX7" i="5"/>
  <c r="AW7" i="5"/>
  <c r="AV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A7" i="5"/>
  <c r="Z7" i="5"/>
  <c r="Y7" i="5"/>
  <c r="X7" i="5"/>
  <c r="W7" i="5"/>
  <c r="V7" i="5"/>
  <c r="U7" i="5"/>
  <c r="T7" i="5"/>
  <c r="S7" i="5"/>
  <c r="R7" i="5"/>
  <c r="Q7" i="5"/>
  <c r="O7" i="5"/>
  <c r="M7" i="5"/>
  <c r="K7" i="5"/>
  <c r="J7" i="5"/>
  <c r="I7" i="5"/>
  <c r="H7" i="5"/>
  <c r="G7" i="5"/>
  <c r="F7" i="5"/>
  <c r="E7" i="5"/>
  <c r="D7" i="5"/>
  <c r="C7" i="5"/>
  <c r="B7" i="5"/>
  <c r="A7" i="5"/>
  <c r="IV6" i="5"/>
  <c r="IU6" i="5"/>
  <c r="IT6" i="5"/>
  <c r="IS6" i="5"/>
  <c r="IQ6" i="5"/>
  <c r="IP6" i="5"/>
  <c r="IO6" i="5"/>
  <c r="IN6" i="5"/>
  <c r="IM6" i="5"/>
  <c r="IL6" i="5"/>
  <c r="IK6" i="5"/>
  <c r="IJ6" i="5"/>
  <c r="II6" i="5"/>
  <c r="IH6" i="5"/>
  <c r="IG6" i="5"/>
  <c r="IF6" i="5"/>
  <c r="IE6" i="5"/>
  <c r="ID6" i="5"/>
  <c r="IC6" i="5"/>
  <c r="IB6" i="5"/>
  <c r="IA6" i="5"/>
  <c r="HZ6" i="5"/>
  <c r="HY6" i="5"/>
  <c r="HX6" i="5"/>
  <c r="HW6" i="5"/>
  <c r="HV6" i="5"/>
  <c r="HU6" i="5"/>
  <c r="HT6" i="5"/>
  <c r="HS6" i="5"/>
  <c r="HR6" i="5"/>
  <c r="HQ6" i="5"/>
  <c r="HP6" i="5"/>
  <c r="HO6" i="5"/>
  <c r="HN6" i="5"/>
  <c r="FQ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IV5" i="5"/>
  <c r="IU5" i="5"/>
  <c r="IT5" i="5"/>
  <c r="IS5" i="5"/>
  <c r="IR5" i="5"/>
  <c r="IQ5" i="5"/>
  <c r="IP5" i="5"/>
  <c r="IO5" i="5"/>
  <c r="IN5" i="5"/>
  <c r="IM5" i="5"/>
  <c r="IL5" i="5"/>
  <c r="IK5" i="5"/>
  <c r="IJ5" i="5"/>
  <c r="II5" i="5"/>
  <c r="IH5" i="5"/>
  <c r="IG5" i="5"/>
  <c r="IF5" i="5"/>
  <c r="IE5" i="5"/>
  <c r="ID5" i="5"/>
  <c r="IC5" i="5"/>
  <c r="IB5" i="5"/>
  <c r="IA5" i="5"/>
  <c r="HZ5" i="5"/>
  <c r="HY5" i="5"/>
  <c r="HX5" i="5"/>
  <c r="HW5" i="5"/>
  <c r="HV5" i="5"/>
  <c r="HU5" i="5"/>
  <c r="HT5" i="5"/>
  <c r="HS5" i="5"/>
  <c r="HR5" i="5"/>
  <c r="HQ5" i="5"/>
  <c r="HP5" i="5"/>
  <c r="HO5" i="5"/>
  <c r="HN5" i="5"/>
  <c r="HM5" i="5"/>
  <c r="HL5" i="5"/>
  <c r="HK5" i="5"/>
  <c r="HJ5" i="5"/>
  <c r="HI5" i="5"/>
  <c r="HH5" i="5"/>
  <c r="HG5" i="5"/>
  <c r="HF5" i="5"/>
  <c r="HE5" i="5"/>
  <c r="HD5" i="5"/>
  <c r="HC5" i="5"/>
  <c r="HB5" i="5"/>
  <c r="HA5" i="5"/>
  <c r="GZ5" i="5"/>
  <c r="GY5" i="5"/>
  <c r="GX5" i="5"/>
  <c r="GW5" i="5"/>
  <c r="GV5" i="5"/>
  <c r="GU5" i="5"/>
  <c r="GT5" i="5"/>
  <c r="GS5" i="5"/>
  <c r="GR5" i="5"/>
  <c r="GQ5" i="5"/>
  <c r="GP5" i="5"/>
  <c r="GO5" i="5"/>
  <c r="GN5" i="5"/>
  <c r="GM5" i="5"/>
  <c r="GL5" i="5"/>
  <c r="GK5" i="5"/>
  <c r="GJ5" i="5"/>
  <c r="GI5" i="5"/>
  <c r="GH5" i="5"/>
  <c r="GG5" i="5"/>
  <c r="GF5" i="5"/>
  <c r="GE5" i="5"/>
  <c r="GD5" i="5"/>
  <c r="GC5" i="5"/>
  <c r="GB5" i="5"/>
  <c r="GA5" i="5"/>
  <c r="FZ5" i="5"/>
  <c r="FY5" i="5"/>
  <c r="FX5" i="5"/>
  <c r="FW5" i="5"/>
  <c r="FV5" i="5"/>
  <c r="FU5" i="5"/>
  <c r="FT5" i="5"/>
  <c r="FS5" i="5"/>
  <c r="FR5" i="5"/>
  <c r="FQ5" i="5"/>
  <c r="FP5" i="5"/>
  <c r="FO5" i="5"/>
  <c r="FN5" i="5"/>
  <c r="FM5" i="5"/>
  <c r="FL5" i="5"/>
  <c r="FK5" i="5"/>
  <c r="FJ5" i="5"/>
  <c r="FI5" i="5"/>
  <c r="FH5" i="5"/>
  <c r="FG5" i="5"/>
  <c r="FF5" i="5"/>
  <c r="FE5" i="5"/>
  <c r="FD5" i="5"/>
  <c r="FC5" i="5"/>
  <c r="FB5" i="5"/>
  <c r="FA5" i="5"/>
  <c r="EZ5" i="5"/>
  <c r="EY5" i="5"/>
  <c r="EX5" i="5"/>
  <c r="EW5" i="5"/>
  <c r="EV5" i="5"/>
  <c r="EU5" i="5"/>
  <c r="ET5" i="5"/>
  <c r="ES5" i="5"/>
  <c r="ER5" i="5"/>
  <c r="EQ5" i="5"/>
  <c r="EP5" i="5"/>
  <c r="EO5" i="5"/>
  <c r="EN5" i="5"/>
  <c r="EM5" i="5"/>
  <c r="EL5" i="5"/>
  <c r="EK5" i="5"/>
  <c r="EJ5" i="5"/>
  <c r="EI5" i="5"/>
  <c r="EH5" i="5"/>
  <c r="EG5" i="5"/>
  <c r="EF5" i="5"/>
  <c r="EE5" i="5"/>
  <c r="ED5" i="5"/>
  <c r="EC5" i="5"/>
  <c r="EB5" i="5"/>
  <c r="EA5" i="5"/>
  <c r="DZ5" i="5"/>
  <c r="DY5" i="5"/>
  <c r="DX5" i="5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IV4" i="5"/>
  <c r="IU4" i="5"/>
  <c r="IT4" i="5"/>
  <c r="IS4" i="5"/>
  <c r="IR4" i="5"/>
  <c r="IQ4" i="5"/>
  <c r="IP4" i="5"/>
  <c r="IO4" i="5"/>
  <c r="IN4" i="5"/>
  <c r="IM4" i="5"/>
  <c r="IL4" i="5"/>
  <c r="IK4" i="5"/>
  <c r="IJ4" i="5"/>
  <c r="II4" i="5"/>
  <c r="IH4" i="5"/>
  <c r="IG4" i="5"/>
  <c r="IF4" i="5"/>
  <c r="IE4" i="5"/>
  <c r="ID4" i="5"/>
  <c r="IC4" i="5"/>
  <c r="IB4" i="5"/>
  <c r="IA4" i="5"/>
  <c r="HZ4" i="5"/>
  <c r="HY4" i="5"/>
  <c r="HX4" i="5"/>
  <c r="HW4" i="5"/>
  <c r="HV4" i="5"/>
  <c r="HU4" i="5"/>
  <c r="HT4" i="5"/>
  <c r="HS4" i="5"/>
  <c r="HR4" i="5"/>
  <c r="HQ4" i="5"/>
  <c r="HP4" i="5"/>
  <c r="HO4" i="5"/>
  <c r="HN4" i="5"/>
  <c r="HM4" i="5"/>
  <c r="HL4" i="5"/>
  <c r="HK4" i="5"/>
  <c r="HJ4" i="5"/>
  <c r="HI4" i="5"/>
  <c r="HH4" i="5"/>
  <c r="HG4" i="5"/>
  <c r="HF4" i="5"/>
  <c r="HE4" i="5"/>
  <c r="HD4" i="5"/>
  <c r="HC4" i="5"/>
  <c r="HB4" i="5"/>
  <c r="HA4" i="5"/>
  <c r="GZ4" i="5"/>
  <c r="GY4" i="5"/>
  <c r="GX4" i="5"/>
  <c r="GW4" i="5"/>
  <c r="GV4" i="5"/>
  <c r="GU4" i="5"/>
  <c r="GT4" i="5"/>
  <c r="GS4" i="5"/>
  <c r="GR4" i="5"/>
  <c r="GQ4" i="5"/>
  <c r="GP4" i="5"/>
  <c r="GO4" i="5"/>
  <c r="GN4" i="5"/>
  <c r="GM4" i="5"/>
  <c r="GL4" i="5"/>
  <c r="GK4" i="5"/>
  <c r="GJ4" i="5"/>
  <c r="GI4" i="5"/>
  <c r="GH4" i="5"/>
  <c r="GG4" i="5"/>
  <c r="GF4" i="5"/>
  <c r="GE4" i="5"/>
  <c r="GD4" i="5"/>
  <c r="GC4" i="5"/>
  <c r="GB4" i="5"/>
  <c r="GA4" i="5"/>
  <c r="FZ4" i="5"/>
  <c r="FY4" i="5"/>
  <c r="FX4" i="5"/>
  <c r="FW4" i="5"/>
  <c r="FV4" i="5"/>
  <c r="FU4" i="5"/>
  <c r="FT4" i="5"/>
  <c r="FS4" i="5"/>
  <c r="FR4" i="5"/>
  <c r="FQ4" i="5"/>
  <c r="FP4" i="5"/>
  <c r="FO4" i="5"/>
  <c r="FN4" i="5"/>
  <c r="FM4" i="5"/>
  <c r="FL4" i="5"/>
  <c r="FK4" i="5"/>
  <c r="FJ4" i="5"/>
  <c r="FI4" i="5"/>
  <c r="FH4" i="5"/>
  <c r="FG4" i="5"/>
  <c r="FF4" i="5"/>
  <c r="FE4" i="5"/>
  <c r="FD4" i="5"/>
  <c r="FC4" i="5"/>
  <c r="FB4" i="5"/>
  <c r="FA4" i="5"/>
  <c r="EZ4" i="5"/>
  <c r="EY4" i="5"/>
  <c r="EX4" i="5"/>
  <c r="EW4" i="5"/>
  <c r="EV4" i="5"/>
  <c r="EU4" i="5"/>
  <c r="ET4" i="5"/>
  <c r="ES4" i="5"/>
  <c r="ER4" i="5"/>
  <c r="EQ4" i="5"/>
  <c r="EP4" i="5"/>
  <c r="EO4" i="5"/>
  <c r="EN4" i="5"/>
  <c r="EM4" i="5"/>
  <c r="EL4" i="5"/>
  <c r="EK4" i="5"/>
  <c r="EJ4" i="5"/>
  <c r="EI4" i="5"/>
  <c r="EH4" i="5"/>
  <c r="EG4" i="5"/>
  <c r="EF4" i="5"/>
  <c r="EE4" i="5"/>
  <c r="ED4" i="5"/>
  <c r="EC4" i="5"/>
  <c r="EB4" i="5"/>
  <c r="EA4" i="5"/>
  <c r="DZ4" i="5"/>
  <c r="DY4" i="5"/>
  <c r="DX4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IV3" i="5"/>
  <c r="IU3" i="5"/>
  <c r="IT3" i="5"/>
  <c r="IS3" i="5"/>
  <c r="IR3" i="5"/>
  <c r="IQ3" i="5"/>
  <c r="IP3" i="5"/>
  <c r="IO3" i="5"/>
  <c r="IN3" i="5"/>
  <c r="IM3" i="5"/>
  <c r="IL3" i="5"/>
  <c r="IK3" i="5"/>
  <c r="IJ3" i="5"/>
  <c r="II3" i="5"/>
  <c r="IH3" i="5"/>
  <c r="IG3" i="5"/>
  <c r="IF3" i="5"/>
  <c r="IE3" i="5"/>
  <c r="ID3" i="5"/>
  <c r="IC3" i="5"/>
  <c r="IB3" i="5"/>
  <c r="IA3" i="5"/>
  <c r="HZ3" i="5"/>
  <c r="HY3" i="5"/>
  <c r="HX3" i="5"/>
  <c r="HW3" i="5"/>
  <c r="HV3" i="5"/>
  <c r="HU3" i="5"/>
  <c r="HT3" i="5"/>
  <c r="HS3" i="5"/>
  <c r="HR3" i="5"/>
  <c r="HQ3" i="5"/>
  <c r="HP3" i="5"/>
  <c r="HO3" i="5"/>
  <c r="HN3" i="5"/>
  <c r="HM3" i="5"/>
  <c r="HL3" i="5"/>
  <c r="HK3" i="5"/>
  <c r="HJ3" i="5"/>
  <c r="HI3" i="5"/>
  <c r="HH3" i="5"/>
  <c r="HG3" i="5"/>
  <c r="HF3" i="5"/>
  <c r="HE3" i="5"/>
  <c r="HD3" i="5"/>
  <c r="HC3" i="5"/>
  <c r="HB3" i="5"/>
  <c r="HA3" i="5"/>
  <c r="GZ3" i="5"/>
  <c r="GY3" i="5"/>
  <c r="GX3" i="5"/>
  <c r="GW3" i="5"/>
  <c r="GV3" i="5"/>
  <c r="GU3" i="5"/>
  <c r="GT3" i="5"/>
  <c r="GS3" i="5"/>
  <c r="GR3" i="5"/>
  <c r="GQ3" i="5"/>
  <c r="GP3" i="5"/>
  <c r="GO3" i="5"/>
  <c r="GN3" i="5"/>
  <c r="GM3" i="5"/>
  <c r="GL3" i="5"/>
  <c r="GK3" i="5"/>
  <c r="GJ3" i="5"/>
  <c r="GI3" i="5"/>
  <c r="GH3" i="5"/>
  <c r="GG3" i="5"/>
  <c r="GF3" i="5"/>
  <c r="GE3" i="5"/>
  <c r="GD3" i="5"/>
  <c r="GC3" i="5"/>
  <c r="GB3" i="5"/>
  <c r="GA3" i="5"/>
  <c r="FZ3" i="5"/>
  <c r="FY3" i="5"/>
  <c r="FX3" i="5"/>
  <c r="FW3" i="5"/>
  <c r="FV3" i="5"/>
  <c r="FU3" i="5"/>
  <c r="FT3" i="5"/>
  <c r="FS3" i="5"/>
  <c r="FR3" i="5"/>
  <c r="FQ3" i="5"/>
  <c r="FP3" i="5"/>
  <c r="FO3" i="5"/>
  <c r="FN3" i="5"/>
  <c r="FM3" i="5"/>
  <c r="FL3" i="5"/>
  <c r="FK3" i="5"/>
  <c r="FJ3" i="5"/>
  <c r="FI3" i="5"/>
  <c r="FH3" i="5"/>
  <c r="FG3" i="5"/>
  <c r="FF3" i="5"/>
  <c r="FE3" i="5"/>
  <c r="FD3" i="5"/>
  <c r="FC3" i="5"/>
  <c r="FB3" i="5"/>
  <c r="FA3" i="5"/>
  <c r="EZ3" i="5"/>
  <c r="EY3" i="5"/>
  <c r="EX3" i="5"/>
  <c r="EW3" i="5"/>
  <c r="EV3" i="5"/>
  <c r="EU3" i="5"/>
  <c r="ET3" i="5"/>
  <c r="ES3" i="5"/>
  <c r="ER3" i="5"/>
  <c r="EQ3" i="5"/>
  <c r="EP3" i="5"/>
  <c r="EO3" i="5"/>
  <c r="EN3" i="5"/>
  <c r="EM3" i="5"/>
  <c r="EL3" i="5"/>
  <c r="EK3" i="5"/>
  <c r="EJ3" i="5"/>
  <c r="EI3" i="5"/>
  <c r="EH3" i="5"/>
  <c r="EG3" i="5"/>
  <c r="EF3" i="5"/>
  <c r="EE3" i="5"/>
  <c r="ED3" i="5"/>
  <c r="EC3" i="5"/>
  <c r="EB3" i="5"/>
  <c r="EA3" i="5"/>
  <c r="DZ3" i="5"/>
  <c r="DY3" i="5"/>
  <c r="DX3" i="5"/>
  <c r="DW3" i="5"/>
  <c r="DV3" i="5"/>
  <c r="DU3" i="5"/>
  <c r="DT3" i="5"/>
  <c r="DS3" i="5"/>
  <c r="DR3" i="5"/>
  <c r="DQ3" i="5"/>
  <c r="DP3" i="5"/>
  <c r="DO3" i="5"/>
  <c r="DN3" i="5"/>
  <c r="DM3" i="5"/>
  <c r="DL3" i="5"/>
  <c r="DK3" i="5"/>
  <c r="DJ3" i="5"/>
  <c r="DI3" i="5"/>
  <c r="DH3" i="5"/>
  <c r="DG3" i="5"/>
  <c r="DF3" i="5"/>
  <c r="DE3" i="5"/>
  <c r="DD3" i="5"/>
  <c r="DC3" i="5"/>
  <c r="DB3" i="5"/>
  <c r="DA3" i="5"/>
  <c r="CZ3" i="5"/>
  <c r="CY3" i="5"/>
  <c r="CX3" i="5"/>
  <c r="CW3" i="5"/>
  <c r="CV3" i="5"/>
  <c r="CU3" i="5"/>
  <c r="CT3" i="5"/>
  <c r="CS3" i="5"/>
  <c r="CR3" i="5"/>
  <c r="CQ3" i="5"/>
  <c r="CP3" i="5"/>
  <c r="CO3" i="5"/>
  <c r="CN3" i="5"/>
  <c r="CM3" i="5"/>
  <c r="CL3" i="5"/>
  <c r="CK3" i="5"/>
  <c r="CJ3" i="5"/>
  <c r="CI3" i="5"/>
  <c r="CH3" i="5"/>
  <c r="CG3" i="5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3" i="5"/>
  <c r="IV2" i="5"/>
  <c r="IU2" i="5"/>
  <c r="IT2" i="5"/>
  <c r="IS2" i="5"/>
  <c r="IR2" i="5"/>
  <c r="IQ2" i="5"/>
  <c r="IP2" i="5"/>
  <c r="IO2" i="5"/>
  <c r="IN2" i="5"/>
  <c r="IM2" i="5"/>
  <c r="IL2" i="5"/>
  <c r="IK2" i="5"/>
  <c r="IJ2" i="5"/>
  <c r="II2" i="5"/>
  <c r="IH2" i="5"/>
  <c r="IG2" i="5"/>
  <c r="IF2" i="5"/>
  <c r="IE2" i="5"/>
  <c r="ID2" i="5"/>
  <c r="IC2" i="5"/>
  <c r="IB2" i="5"/>
  <c r="IA2" i="5"/>
  <c r="HZ2" i="5"/>
  <c r="HY2" i="5"/>
  <c r="HX2" i="5"/>
  <c r="HW2" i="5"/>
  <c r="HV2" i="5"/>
  <c r="HU2" i="5"/>
  <c r="HT2" i="5"/>
  <c r="HS2" i="5"/>
  <c r="HR2" i="5"/>
  <c r="HQ2" i="5"/>
  <c r="HP2" i="5"/>
  <c r="HO2" i="5"/>
  <c r="HN2" i="5"/>
  <c r="HM2" i="5"/>
  <c r="HL2" i="5"/>
  <c r="HK2" i="5"/>
  <c r="HJ2" i="5"/>
  <c r="HI2" i="5"/>
  <c r="HH2" i="5"/>
  <c r="HG2" i="5"/>
  <c r="HF2" i="5"/>
  <c r="HE2" i="5"/>
  <c r="HD2" i="5"/>
  <c r="HC2" i="5"/>
  <c r="HB2" i="5"/>
  <c r="HA2" i="5"/>
  <c r="GZ2" i="5"/>
  <c r="GY2" i="5"/>
  <c r="GX2" i="5"/>
  <c r="GW2" i="5"/>
  <c r="GV2" i="5"/>
  <c r="GU2" i="5"/>
  <c r="GT2" i="5"/>
  <c r="GS2" i="5"/>
  <c r="GR2" i="5"/>
  <c r="GQ2" i="5"/>
  <c r="GP2" i="5"/>
  <c r="GO2" i="5"/>
  <c r="GN2" i="5"/>
  <c r="GM2" i="5"/>
  <c r="GL2" i="5"/>
  <c r="GK2" i="5"/>
  <c r="GJ2" i="5"/>
  <c r="GI2" i="5"/>
  <c r="GH2" i="5"/>
  <c r="GG2" i="5"/>
  <c r="GF2" i="5"/>
  <c r="GE2" i="5"/>
  <c r="GD2" i="5"/>
  <c r="GC2" i="5"/>
  <c r="GB2" i="5"/>
  <c r="GA2" i="5"/>
  <c r="FZ2" i="5"/>
  <c r="FY2" i="5"/>
  <c r="FX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  <c r="IV1" i="5"/>
  <c r="IU1" i="5"/>
  <c r="IT1" i="5"/>
  <c r="IS1" i="5"/>
  <c r="IR1" i="5"/>
  <c r="IQ1" i="5"/>
  <c r="IP1" i="5"/>
  <c r="IO1" i="5"/>
  <c r="IN1" i="5"/>
  <c r="IM1" i="5"/>
  <c r="IL1" i="5"/>
  <c r="IK1" i="5"/>
  <c r="IJ1" i="5"/>
  <c r="II1" i="5"/>
  <c r="IH1" i="5"/>
  <c r="IG1" i="5"/>
  <c r="IF1" i="5"/>
  <c r="IE1" i="5"/>
  <c r="ID1" i="5"/>
  <c r="IC1" i="5"/>
  <c r="IB1" i="5"/>
  <c r="IA1" i="5"/>
  <c r="HZ1" i="5"/>
  <c r="HY1" i="5"/>
  <c r="HX1" i="5"/>
  <c r="HW1" i="5"/>
  <c r="HV1" i="5"/>
  <c r="HU1" i="5"/>
  <c r="HT1" i="5"/>
  <c r="HS1" i="5"/>
  <c r="HR1" i="5"/>
  <c r="HQ1" i="5"/>
  <c r="HP1" i="5"/>
  <c r="HO1" i="5"/>
  <c r="HN1" i="5"/>
  <c r="HM1" i="5"/>
  <c r="HL1" i="5"/>
  <c r="HK1" i="5"/>
  <c r="HJ1" i="5"/>
  <c r="HI1" i="5"/>
  <c r="HH1" i="5"/>
  <c r="HG1" i="5"/>
  <c r="HF1" i="5"/>
  <c r="HE1" i="5"/>
  <c r="HD1" i="5"/>
  <c r="HC1" i="5"/>
  <c r="HB1" i="5"/>
  <c r="HA1" i="5"/>
  <c r="GZ1" i="5"/>
  <c r="GY1" i="5"/>
  <c r="GX1" i="5"/>
  <c r="GW1" i="5"/>
  <c r="GV1" i="5"/>
  <c r="GU1" i="5"/>
  <c r="GT1" i="5"/>
  <c r="GS1" i="5"/>
  <c r="GR1" i="5"/>
  <c r="GQ1" i="5"/>
  <c r="GP1" i="5"/>
  <c r="GO1" i="5"/>
  <c r="GN1" i="5"/>
  <c r="GM1" i="5"/>
  <c r="GL1" i="5"/>
  <c r="GK1" i="5"/>
  <c r="GJ1" i="5"/>
  <c r="GI1" i="5"/>
  <c r="GH1" i="5"/>
  <c r="GG1" i="5"/>
  <c r="GF1" i="5"/>
  <c r="GE1" i="5"/>
  <c r="GD1" i="5"/>
  <c r="GC1" i="5"/>
  <c r="GB1" i="5"/>
  <c r="GA1" i="5"/>
  <c r="FZ1" i="5"/>
  <c r="FY1" i="5"/>
  <c r="FX1" i="5"/>
  <c r="FW1" i="5"/>
  <c r="FV1" i="5"/>
  <c r="FU1" i="5"/>
  <c r="FT1" i="5"/>
  <c r="FS1" i="5"/>
  <c r="FR1" i="5"/>
  <c r="FQ1" i="5"/>
  <c r="FP1" i="5"/>
  <c r="FO1" i="5"/>
  <c r="FN1" i="5"/>
  <c r="FM1" i="5"/>
  <c r="FL1" i="5"/>
  <c r="FK1" i="5"/>
  <c r="FJ1" i="5"/>
  <c r="FI1" i="5"/>
  <c r="FH1" i="5"/>
  <c r="FG1" i="5"/>
  <c r="FF1" i="5"/>
  <c r="FE1" i="5"/>
  <c r="FD1" i="5"/>
  <c r="FC1" i="5"/>
  <c r="FB1" i="5"/>
  <c r="FA1" i="5"/>
  <c r="EZ1" i="5"/>
  <c r="EY1" i="5"/>
  <c r="EX1" i="5"/>
  <c r="EW1" i="5"/>
  <c r="EV1" i="5"/>
  <c r="EU1" i="5"/>
  <c r="ET1" i="5"/>
  <c r="ES1" i="5"/>
  <c r="ER1" i="5"/>
  <c r="EQ1" i="5"/>
  <c r="EP1" i="5"/>
  <c r="EO1" i="5"/>
  <c r="EN1" i="5"/>
  <c r="EM1" i="5"/>
  <c r="EL1" i="5"/>
  <c r="EK1" i="5"/>
  <c r="EJ1" i="5"/>
  <c r="EI1" i="5"/>
  <c r="EH1" i="5"/>
  <c r="EG1" i="5"/>
  <c r="EF1" i="5"/>
  <c r="EE1" i="5"/>
  <c r="ED1" i="5"/>
  <c r="EC1" i="5"/>
  <c r="EB1" i="5"/>
  <c r="EA1" i="5"/>
  <c r="DZ1" i="5"/>
  <c r="DY1" i="5"/>
  <c r="DX1" i="5"/>
  <c r="DW1" i="5"/>
  <c r="DV1" i="5"/>
  <c r="DU1" i="5"/>
  <c r="DT1" i="5"/>
  <c r="DS1" i="5"/>
  <c r="DR1" i="5"/>
  <c r="DQ1" i="5"/>
  <c r="DP1" i="5"/>
  <c r="DO1" i="5"/>
  <c r="DN1" i="5"/>
  <c r="DM1" i="5"/>
  <c r="DL1" i="5"/>
  <c r="DK1" i="5"/>
  <c r="DJ1" i="5"/>
  <c r="DI1" i="5"/>
  <c r="DH1" i="5"/>
  <c r="DG1" i="5"/>
  <c r="DF1" i="5"/>
  <c r="DE1" i="5"/>
  <c r="DD1" i="5"/>
  <c r="DC1" i="5"/>
  <c r="DB1" i="5"/>
  <c r="DA1" i="5"/>
  <c r="CZ1" i="5"/>
  <c r="CY1" i="5"/>
  <c r="CX1" i="5"/>
  <c r="CW1" i="5"/>
  <c r="CV1" i="5"/>
  <c r="CU1" i="5"/>
  <c r="CT1" i="5"/>
  <c r="CS1" i="5"/>
  <c r="CR1" i="5"/>
  <c r="CQ1" i="5"/>
  <c r="CP1" i="5"/>
  <c r="CO1" i="5"/>
  <c r="CN1" i="5"/>
  <c r="CM1" i="5"/>
  <c r="CL1" i="5"/>
  <c r="CK1" i="5"/>
  <c r="CJ1" i="5"/>
  <c r="CI1" i="5"/>
  <c r="CH1" i="5"/>
  <c r="CG1" i="5"/>
  <c r="CF1" i="5"/>
  <c r="CE1" i="5"/>
  <c r="CD1" i="5"/>
  <c r="CC1" i="5"/>
  <c r="CB1" i="5"/>
  <c r="CA1" i="5"/>
  <c r="BZ1" i="5"/>
  <c r="BY1" i="5"/>
  <c r="BX1" i="5"/>
  <c r="BW1" i="5"/>
  <c r="BV1" i="5"/>
  <c r="BU1" i="5"/>
  <c r="BT1" i="5"/>
  <c r="BS1" i="5"/>
  <c r="BR1" i="5"/>
  <c r="BQ1" i="5"/>
  <c r="BP1" i="5"/>
  <c r="BO1" i="5"/>
  <c r="BN1" i="5"/>
  <c r="BM1" i="5"/>
  <c r="BL1" i="5"/>
  <c r="BK1" i="5"/>
  <c r="BJ1" i="5"/>
  <c r="BI1" i="5"/>
  <c r="BH1" i="5"/>
  <c r="BG1" i="5"/>
  <c r="BF1" i="5"/>
  <c r="BE1" i="5"/>
  <c r="BD1" i="5"/>
  <c r="BC1" i="5"/>
  <c r="BB1" i="5"/>
  <c r="BA1" i="5"/>
  <c r="AZ1" i="5"/>
  <c r="AY1" i="5"/>
  <c r="AX1" i="5"/>
  <c r="AW1" i="5"/>
  <c r="AV1" i="5"/>
  <c r="AU1" i="5"/>
  <c r="AT1" i="5"/>
  <c r="AS1" i="5"/>
  <c r="AR1" i="5"/>
  <c r="AQ1" i="5"/>
  <c r="AP1" i="5"/>
  <c r="AO1" i="5"/>
  <c r="AN1" i="5"/>
  <c r="AM1" i="5"/>
  <c r="AL1" i="5"/>
  <c r="AK1" i="5"/>
  <c r="AJ1" i="5"/>
  <c r="AI1" i="5"/>
  <c r="AH1" i="5"/>
  <c r="AG1" i="5"/>
  <c r="AF1" i="5"/>
  <c r="AE1" i="5"/>
  <c r="AD1" i="5"/>
  <c r="AC1" i="5"/>
  <c r="AB1" i="5"/>
  <c r="AA1" i="5"/>
  <c r="Z1" i="5"/>
  <c r="Y1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5" i="4"/>
  <c r="M52" i="3"/>
  <c r="L52" i="3"/>
  <c r="K52" i="3"/>
  <c r="J52" i="3"/>
  <c r="I52" i="3"/>
  <c r="H52" i="3"/>
  <c r="G52" i="3"/>
  <c r="F52" i="3"/>
  <c r="E52" i="3"/>
  <c r="D52" i="3"/>
  <c r="C52" i="3"/>
  <c r="B52" i="3"/>
  <c r="N51" i="3"/>
  <c r="N45" i="3"/>
  <c r="N44" i="3"/>
  <c r="N43" i="3"/>
  <c r="N41" i="3"/>
  <c r="N40" i="3"/>
  <c r="N39" i="3"/>
  <c r="N37" i="3"/>
  <c r="N36" i="3"/>
  <c r="N35" i="3"/>
  <c r="N34" i="3"/>
  <c r="N33" i="3"/>
  <c r="N32" i="3"/>
  <c r="N31" i="3"/>
  <c r="N30" i="3"/>
  <c r="N28" i="3"/>
  <c r="N27" i="3"/>
  <c r="N26" i="3"/>
  <c r="N24" i="3"/>
  <c r="N23" i="3"/>
  <c r="N22" i="3"/>
  <c r="N21" i="3"/>
  <c r="N20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N16" i="3"/>
  <c r="N14" i="3"/>
  <c r="N13" i="3"/>
  <c r="N10" i="3"/>
  <c r="N6" i="3"/>
  <c r="M52" i="2"/>
  <c r="L52" i="2"/>
  <c r="K52" i="2"/>
  <c r="J52" i="2"/>
  <c r="I52" i="2"/>
  <c r="H52" i="2"/>
  <c r="G52" i="2"/>
  <c r="F52" i="2"/>
  <c r="E52" i="2"/>
  <c r="D52" i="2"/>
  <c r="C52" i="2"/>
  <c r="B52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4" i="2"/>
  <c r="N23" i="2"/>
  <c r="N22" i="2"/>
  <c r="N21" i="2"/>
  <c r="N20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N14" i="2"/>
  <c r="N13" i="2"/>
  <c r="N9" i="2"/>
  <c r="N7" i="2"/>
  <c r="CM9" i="5"/>
  <c r="CL9" i="5"/>
  <c r="CK9" i="5"/>
  <c r="CJ9" i="5"/>
  <c r="CI9" i="5"/>
  <c r="CH9" i="5"/>
  <c r="CG9" i="5"/>
  <c r="CF9" i="5"/>
  <c r="CE9" i="5"/>
  <c r="CD9" i="5"/>
  <c r="CC9" i="5"/>
  <c r="CB9" i="5"/>
  <c r="BX9" i="5"/>
  <c r="BH9" i="5"/>
  <c r="AR9" i="5"/>
  <c r="HL8" i="5"/>
  <c r="GV8" i="5"/>
  <c r="L8" i="5"/>
  <c r="IR7" i="5"/>
  <c r="IB7" i="5"/>
  <c r="HL7" i="5"/>
  <c r="GV7" i="5"/>
  <c r="GF7" i="5"/>
  <c r="FP7" i="5"/>
  <c r="EZ7" i="5"/>
  <c r="EJ7" i="5"/>
  <c r="DT7" i="5"/>
  <c r="CR7" i="5"/>
  <c r="CL7" i="5"/>
  <c r="CJ7" i="5"/>
  <c r="CI7" i="5"/>
  <c r="CH7" i="5"/>
  <c r="CG7" i="5"/>
  <c r="CF7" i="5"/>
  <c r="CD7" i="5"/>
  <c r="CB7" i="5"/>
  <c r="BX7" i="5"/>
  <c r="BH7" i="5"/>
  <c r="AR7" i="5"/>
  <c r="N7" i="5"/>
  <c r="L7" i="5"/>
  <c r="IR6" i="5"/>
  <c r="L53" i="6" l="1"/>
  <c r="C53" i="6"/>
  <c r="K53" i="6"/>
  <c r="N52" i="6"/>
  <c r="J53" i="6"/>
  <c r="I53" i="6"/>
  <c r="B53" i="6"/>
  <c r="F53" i="3"/>
  <c r="N18" i="6"/>
  <c r="L53" i="3"/>
  <c r="D53" i="3"/>
  <c r="I53" i="3"/>
  <c r="B53" i="3"/>
  <c r="J53" i="3"/>
  <c r="C53" i="3"/>
  <c r="E53" i="3"/>
  <c r="M53" i="3"/>
  <c r="K53" i="3"/>
  <c r="H53" i="3"/>
  <c r="N52" i="3"/>
  <c r="G53" i="3"/>
  <c r="CS9" i="5"/>
  <c r="DA9" i="5"/>
  <c r="CU9" i="5"/>
  <c r="DC9" i="5"/>
  <c r="CT9" i="5"/>
  <c r="CV9" i="5"/>
  <c r="DB9" i="5"/>
  <c r="CC7" i="5"/>
  <c r="CK7" i="5"/>
  <c r="B53" i="2"/>
  <c r="B54" i="2"/>
  <c r="C4" i="2" s="1"/>
  <c r="C19" i="2" s="1"/>
  <c r="C54" i="2" s="1"/>
  <c r="D4" i="2" s="1"/>
  <c r="D19" i="2" s="1"/>
  <c r="D54" i="2" s="1"/>
  <c r="E4" i="2" s="1"/>
  <c r="E19" i="2" s="1"/>
  <c r="E54" i="2" s="1"/>
  <c r="C53" i="2"/>
  <c r="D53" i="2"/>
  <c r="G53" i="2"/>
  <c r="H53" i="2"/>
  <c r="M53" i="2"/>
  <c r="L53" i="2"/>
  <c r="K53" i="2"/>
  <c r="J53" i="2"/>
  <c r="I53" i="2"/>
  <c r="N52" i="2"/>
  <c r="E53" i="2"/>
  <c r="N18" i="2"/>
  <c r="CW9" i="5"/>
  <c r="CX9" i="5"/>
  <c r="F53" i="2"/>
  <c r="CE7" i="5"/>
  <c r="CM7" i="5"/>
  <c r="CN9" i="5"/>
  <c r="CY9" i="5"/>
  <c r="AB7" i="5"/>
  <c r="EJ9" i="5"/>
  <c r="N18" i="3"/>
  <c r="CR9" i="5"/>
  <c r="CZ9" i="5"/>
  <c r="N53" i="6" l="1"/>
  <c r="F4" i="2"/>
  <c r="F19" i="2" s="1"/>
  <c r="F54" i="2" s="1"/>
  <c r="G4" i="2" s="1"/>
  <c r="G19" i="2" s="1"/>
  <c r="G54" i="2" s="1"/>
  <c r="H4" i="2" s="1"/>
  <c r="H19" i="2" s="1"/>
  <c r="H54" i="2" s="1"/>
  <c r="I4" i="2" s="1"/>
  <c r="I19" i="2" s="1"/>
  <c r="I54" i="2" s="1"/>
  <c r="J4" i="2" s="1"/>
  <c r="J19" i="2" s="1"/>
  <c r="J54" i="2" s="1"/>
  <c r="K4" i="2" s="1"/>
  <c r="K19" i="2" s="1"/>
  <c r="K54" i="2" s="1"/>
  <c r="L4" i="2" s="1"/>
  <c r="L19" i="2" s="1"/>
  <c r="L54" i="2" s="1"/>
  <c r="M4" i="2" s="1"/>
  <c r="M19" i="2" s="1"/>
  <c r="M54" i="2" s="1"/>
  <c r="N53" i="3"/>
  <c r="N53" i="2"/>
  <c r="DH9" i="5"/>
  <c r="DD9" i="5"/>
  <c r="CN7" i="5"/>
  <c r="N4" i="2" l="1"/>
  <c r="N19" i="2" s="1"/>
  <c r="N54" i="2"/>
  <c r="B4" i="3" s="1"/>
  <c r="B19" i="3" s="1"/>
  <c r="B54" i="3" s="1"/>
  <c r="C4" i="3" s="1"/>
  <c r="C19" i="3" s="1"/>
  <c r="C54" i="3" s="1"/>
  <c r="D4" i="3" s="1"/>
  <c r="D19" i="3" s="1"/>
  <c r="D54" i="3" s="1"/>
  <c r="E4" i="3" s="1"/>
  <c r="E19" i="3" s="1"/>
  <c r="E54" i="3" s="1"/>
  <c r="F4" i="3" s="1"/>
  <c r="F19" i="3" s="1"/>
  <c r="F54" i="3" s="1"/>
  <c r="G4" i="3" s="1"/>
  <c r="G19" i="3" s="1"/>
  <c r="G54" i="3" s="1"/>
  <c r="H4" i="3" s="1"/>
  <c r="H19" i="3" s="1"/>
  <c r="H54" i="3" s="1"/>
  <c r="I4" i="3" s="1"/>
  <c r="I19" i="3" s="1"/>
  <c r="I54" i="3" s="1"/>
  <c r="J4" i="3" s="1"/>
  <c r="J19" i="3" s="1"/>
  <c r="J54" i="3" s="1"/>
  <c r="K4" i="3" s="1"/>
  <c r="K19" i="3" s="1"/>
  <c r="K54" i="3" s="1"/>
  <c r="L4" i="3" s="1"/>
  <c r="L19" i="3" s="1"/>
  <c r="L54" i="3" s="1"/>
  <c r="M4" i="3" s="1"/>
  <c r="M19" i="3" s="1"/>
  <c r="M54" i="3" s="1"/>
  <c r="N4" i="3" s="1"/>
  <c r="N19" i="3" s="1"/>
  <c r="FE6" i="5"/>
  <c r="N54" i="3" l="1"/>
  <c r="B4" i="6" s="1"/>
  <c r="B19" i="6" s="1"/>
  <c r="B54" i="6" s="1"/>
  <c r="C4" i="6" s="1"/>
  <c r="C19" i="6" s="1"/>
  <c r="C54" i="6" s="1"/>
  <c r="D4" i="6" s="1"/>
  <c r="D19" i="6" s="1"/>
  <c r="D54" i="6" s="1"/>
  <c r="E4" i="6" s="1"/>
  <c r="E19" i="6" s="1"/>
  <c r="E54" i="6" s="1"/>
  <c r="F4" i="6" s="1"/>
  <c r="F19" i="6" s="1"/>
  <c r="F54" i="6" s="1"/>
  <c r="G4" i="6" s="1"/>
  <c r="G19" i="6" s="1"/>
  <c r="G54" i="6" s="1"/>
  <c r="H4" i="6" s="1"/>
  <c r="H19" i="6" s="1"/>
  <c r="H54" i="6" s="1"/>
  <c r="I4" i="6" s="1"/>
  <c r="I19" i="6" s="1"/>
  <c r="I54" i="6" s="1"/>
  <c r="J4" i="6" s="1"/>
  <c r="J19" i="6" s="1"/>
  <c r="J54" i="6" s="1"/>
  <c r="K4" i="6" s="1"/>
  <c r="K19" i="6" s="1"/>
  <c r="K54" i="6" s="1"/>
  <c r="L4" i="6" s="1"/>
  <c r="L19" i="6" s="1"/>
  <c r="L54" i="6" s="1"/>
  <c r="M4" i="6" s="1"/>
  <c r="M19" i="6" s="1"/>
  <c r="M54" i="6" s="1"/>
  <c r="N4" i="6" s="1"/>
  <c r="N19" i="6" s="1"/>
  <c r="CS7" i="5"/>
  <c r="N54" i="6" l="1"/>
  <c r="DI9" i="5"/>
  <c r="FF6" i="5" l="1"/>
  <c r="CT7" i="5" l="1"/>
  <c r="DJ9" i="5" l="1"/>
  <c r="FG6" i="5" l="1"/>
  <c r="CU7" i="5" l="1"/>
  <c r="DK9" i="5" l="1"/>
  <c r="FH6" i="5" l="1"/>
  <c r="CV7" i="5" l="1"/>
  <c r="DL9" i="5" l="1"/>
  <c r="FI6" i="5" l="1"/>
  <c r="CW7" i="5" l="1"/>
  <c r="DM9" i="5" l="1"/>
  <c r="FJ6" i="5" l="1"/>
  <c r="CX7" i="5" l="1"/>
  <c r="DN9" i="5" l="1"/>
  <c r="FK6" i="5" l="1"/>
  <c r="CY7" i="5" l="1"/>
  <c r="DO9" i="5" l="1"/>
  <c r="FL6" i="5" l="1"/>
  <c r="CZ7" i="5" l="1"/>
  <c r="DP9" i="5" l="1"/>
  <c r="FM6" i="5" l="1"/>
  <c r="DA7" i="5" l="1"/>
  <c r="DQ9" i="5" l="1"/>
  <c r="FN6" i="5" l="1"/>
  <c r="DB7" i="5" l="1"/>
  <c r="DR9" i="5" l="1"/>
  <c r="FO6" i="5" l="1"/>
  <c r="DC7" i="5" l="1"/>
  <c r="DS9" i="5" l="1"/>
  <c r="DT9" i="5" l="1"/>
  <c r="DD7" i="5"/>
  <c r="FP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Anastacia Doan</author>
  </authors>
  <commentList>
    <comment ref="B4" authorId="0" shapeId="0" xr:uid="{FBAA1136-0B3B-40B0-AB68-27F2B0455EE2}">
      <text>
        <r>
          <rPr>
            <b/>
            <sz val="9"/>
            <color indexed="81"/>
            <rFont val="Tahoma"/>
            <family val="2"/>
          </rPr>
          <t>Anastacia Doan:</t>
        </r>
        <r>
          <rPr>
            <sz val="9"/>
            <color indexed="81"/>
            <rFont val="Tahoma"/>
            <family val="2"/>
          </rPr>
          <t xml:space="preserve">
Insert starting balance/reserves here
</t>
        </r>
      </text>
    </comment>
  </commentList>
</comments>
</file>

<file path=xl/sharedStrings.xml><?xml version="1.0" encoding="utf-8"?>
<sst xmlns="http://schemas.openxmlformats.org/spreadsheetml/2006/main" count="177" uniqueCount="60">
  <si>
    <t>Name of Child Care Business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</si>
  <si>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</si>
  <si>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</si>
  <si>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</si>
  <si>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</si>
  <si>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</si>
  <si>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</si>
  <si>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</si>
  <si>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</si>
  <si>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</si>
  <si>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</si>
  <si>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</si>
  <si>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</si>
  <si>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</si>
  <si>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Carried over Cash</t>
  </si>
  <si>
    <t>Revenues</t>
  </si>
  <si>
    <t>Enrollment/Registation Fees</t>
  </si>
  <si>
    <t>PFA Start-up Funds</t>
  </si>
  <si>
    <r>
      <t xml:space="preserve">PFA Infant/Toddler </t>
    </r>
    <r>
      <rPr>
        <i/>
        <sz val="11"/>
        <color rgb="FF000000"/>
        <rFont val="Calibri"/>
        <family val="2"/>
      </rPr>
      <t>(# enrolled)</t>
    </r>
  </si>
  <si>
    <r>
      <t xml:space="preserve">PFA Monthly Payments </t>
    </r>
    <r>
      <rPr>
        <i/>
        <sz val="11"/>
        <color rgb="FF000000"/>
        <rFont val="Calibri"/>
        <family val="2"/>
      </rPr>
      <t>(# enrolled)</t>
    </r>
  </si>
  <si>
    <t>PFA Transportation</t>
  </si>
  <si>
    <r>
      <t xml:space="preserve">Baby Promise / Preschool Promise </t>
    </r>
    <r>
      <rPr>
        <i/>
        <sz val="11"/>
        <color rgb="FF000000"/>
        <rFont val="Calibri"/>
        <family val="2"/>
      </rPr>
      <t>(# enrolled)</t>
    </r>
  </si>
  <si>
    <r>
      <t xml:space="preserve">Private Pay Tuition </t>
    </r>
    <r>
      <rPr>
        <i/>
        <sz val="11"/>
        <color rgb="FF000000"/>
        <rFont val="Calibri"/>
        <family val="2"/>
      </rPr>
      <t>(# enrolled)</t>
    </r>
  </si>
  <si>
    <r>
      <t xml:space="preserve">DHS/ERDC </t>
    </r>
    <r>
      <rPr>
        <i/>
        <sz val="11"/>
        <color rgb="FF000000"/>
        <rFont val="Calibri"/>
        <family val="2"/>
      </rPr>
      <t>(# enrolled)</t>
    </r>
  </si>
  <si>
    <t>Other</t>
  </si>
  <si>
    <t>Total Revenues</t>
  </si>
  <si>
    <t>Total Cash</t>
  </si>
  <si>
    <t>Expenses</t>
  </si>
  <si>
    <t>Building Lease/Mortgage</t>
  </si>
  <si>
    <t>Property Taxes &amp; Insurance</t>
  </si>
  <si>
    <t>Building Maintenance</t>
  </si>
  <si>
    <t>Business Insurance</t>
  </si>
  <si>
    <t>Payroll/Salaries (# of FTE or PTE)</t>
  </si>
  <si>
    <t>Payroll Taxes</t>
  </si>
  <si>
    <t>Employee Benefits (Medical, etc.)</t>
  </si>
  <si>
    <t>Worker's Comp. Insurance</t>
  </si>
  <si>
    <t>Security</t>
  </si>
  <si>
    <t>Electric</t>
  </si>
  <si>
    <t>Gas</t>
  </si>
  <si>
    <t>Water</t>
  </si>
  <si>
    <t>Garbage/Recycling</t>
  </si>
  <si>
    <t>Internet/Landline Phone</t>
  </si>
  <si>
    <t>Cell Phone - Staff</t>
  </si>
  <si>
    <t>Office Supplies</t>
  </si>
  <si>
    <t xml:space="preserve">Professional Development </t>
  </si>
  <si>
    <t>Professional Services</t>
  </si>
  <si>
    <t>Advertising</t>
  </si>
  <si>
    <t>Food Costs</t>
  </si>
  <si>
    <t>Classroom Supplies</t>
  </si>
  <si>
    <t>Other Loan/Debt Payments</t>
  </si>
  <si>
    <t>Equipment Purchases</t>
  </si>
  <si>
    <t>Software Subscription Fees</t>
  </si>
  <si>
    <t>Additional/Misc.</t>
  </si>
  <si>
    <t>BUILDUP TAXES</t>
  </si>
  <si>
    <t>Total Expenses</t>
  </si>
  <si>
    <t>Revenues Less Expenses</t>
  </si>
  <si>
    <t>Net Cash</t>
  </si>
  <si>
    <t>ADDITION</t>
  </si>
  <si>
    <t>Total Sum</t>
  </si>
  <si>
    <t>AAAAABWaGpA=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</si>
</sst>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&quot;$&quot;#,##0"/>
  </numFmts>
  <fonts count="19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</font>
    <font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9"/>
      <color rgb="FF576475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u/>
      <sz val="11"/>
      <color rgb="FF000000"/>
      <name val="Calibri"/>
      <family val="2"/>
    </font>
    <font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A4C2F4"/>
        <bgColor rgb="FFA4C2F4"/>
      </patternFill>
    </fill>
  </fills>
  <borders count="13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FFFFFF"/>
      </left>
      <right style="thin">
        <color rgb="FFFFFFFF"/>
      </right>
      <top style="thin">
        <color rgb="FFD9D9D9"/>
      </top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164" fontId="3" fillId="0" borderId="0" xfId="0" applyNumberFormat="1" applyFont="1"/>
    <xf numFmtId="164" fontId="6" fillId="3" borderId="4" xfId="0" applyNumberFormat="1" applyFont="1" applyFill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right" wrapText="1"/>
    </xf>
    <xf numFmtId="43" fontId="7" fillId="4" borderId="1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right" wrapText="1"/>
    </xf>
    <xf numFmtId="43" fontId="7" fillId="4" borderId="7" xfId="0" applyNumberFormat="1" applyFont="1" applyFill="1" applyBorder="1" applyAlignment="1">
      <alignment horizontal="center"/>
    </xf>
    <xf numFmtId="164" fontId="7" fillId="0" borderId="8" xfId="0" applyNumberFormat="1" applyFont="1" applyBorder="1"/>
    <xf numFmtId="43" fontId="3" fillId="0" borderId="8" xfId="0" applyNumberFormat="1" applyFont="1" applyBorder="1" applyAlignment="1">
      <alignment horizontal="center"/>
    </xf>
    <xf numFmtId="164" fontId="7" fillId="4" borderId="10" xfId="0" applyNumberFormat="1" applyFont="1" applyFill="1" applyBorder="1" applyAlignment="1">
      <alignment horizontal="right" wrapText="1"/>
    </xf>
    <xf numFmtId="164" fontId="12" fillId="0" borderId="0" xfId="0" applyNumberFormat="1" applyFont="1"/>
    <xf numFmtId="164" fontId="12" fillId="3" borderId="4" xfId="0" applyNumberFormat="1" applyFont="1" applyFill="1" applyBorder="1"/>
    <xf numFmtId="164" fontId="6" fillId="0" borderId="4" xfId="0" applyNumberFormat="1" applyFont="1" applyBorder="1"/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44" fontId="3" fillId="0" borderId="8" xfId="0" applyNumberFormat="1" applyFont="1" applyBorder="1" applyAlignment="1">
      <alignment horizontal="center"/>
    </xf>
    <xf numFmtId="44" fontId="3" fillId="0" borderId="0" xfId="0" applyNumberFormat="1" applyFont="1"/>
    <xf numFmtId="43" fontId="3" fillId="0" borderId="0" xfId="0" applyNumberFormat="1" applyFont="1"/>
    <xf numFmtId="0" fontId="3" fillId="0" borderId="0" xfId="0" applyFont="1" applyAlignment="1">
      <alignment horizontal="right"/>
    </xf>
    <xf numFmtId="0" fontId="12" fillId="0" borderId="0" xfId="0" applyFont="1"/>
    <xf numFmtId="164" fontId="2" fillId="2" borderId="5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 applyProtection="1">
      <alignment horizontal="left"/>
      <protection locked="0"/>
    </xf>
    <xf numFmtId="43" fontId="3" fillId="0" borderId="8" xfId="0" applyNumberFormat="1" applyFont="1" applyBorder="1" applyAlignment="1" applyProtection="1">
      <alignment horizontal="center"/>
      <protection locked="0"/>
    </xf>
    <xf numFmtId="165" fontId="8" fillId="0" borderId="4" xfId="0" applyNumberFormat="1" applyFont="1" applyBorder="1" applyAlignment="1" applyProtection="1">
      <alignment horizontal="right" vertical="center"/>
      <protection locked="0"/>
    </xf>
    <xf numFmtId="164" fontId="3" fillId="0" borderId="9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4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43" fontId="12" fillId="0" borderId="8" xfId="0" applyNumberFormat="1" applyFont="1" applyBorder="1" applyAlignment="1" applyProtection="1">
      <alignment horizontal="center"/>
      <protection locked="0"/>
    </xf>
    <xf numFmtId="0" fontId="15" fillId="0" borderId="11" xfId="0" applyFont="1" applyBorder="1" applyProtection="1">
      <protection locked="0"/>
    </xf>
    <xf numFmtId="164" fontId="3" fillId="0" borderId="4" xfId="0" applyNumberFormat="1" applyFont="1" applyBorder="1" applyAlignment="1" applyProtection="1">
      <alignment horizontal="left"/>
      <protection locked="0"/>
    </xf>
    <xf numFmtId="49" fontId="3" fillId="0" borderId="8" xfId="0" applyNumberFormat="1" applyFont="1" applyBorder="1" applyAlignment="1" applyProtection="1">
      <alignment vertical="top" wrapText="1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164" fontId="7" fillId="0" borderId="8" xfId="0" applyNumberFormat="1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4" fontId="7" fillId="0" borderId="8" xfId="0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43" fontId="7" fillId="4" borderId="1" xfId="0" applyNumberFormat="1" applyFont="1" applyFill="1" applyBorder="1" applyAlignment="1" applyProtection="1">
      <alignment horizontal="center"/>
      <protection locked="0"/>
    </xf>
    <xf numFmtId="43" fontId="7" fillId="4" borderId="7" xfId="0" applyNumberFormat="1" applyFont="1" applyFill="1" applyBorder="1" applyAlignment="1" applyProtection="1">
      <alignment horizontal="center"/>
      <protection locked="0"/>
    </xf>
    <xf numFmtId="43" fontId="7" fillId="4" borderId="3" xfId="0" applyNumberFormat="1" applyFont="1" applyFill="1" applyBorder="1" applyAlignment="1">
      <alignment horizontal="center"/>
    </xf>
    <xf numFmtId="43" fontId="10" fillId="4" borderId="1" xfId="0" applyNumberFormat="1" applyFont="1" applyFill="1" applyBorder="1" applyAlignment="1">
      <alignment horizontal="center"/>
    </xf>
    <xf numFmtId="43" fontId="10" fillId="4" borderId="3" xfId="0" applyNumberFormat="1" applyFont="1" applyFill="1" applyBorder="1" applyAlignment="1">
      <alignment horizontal="center"/>
    </xf>
    <xf numFmtId="43" fontId="7" fillId="4" borderId="10" xfId="0" applyNumberFormat="1" applyFont="1" applyFill="1" applyBorder="1"/>
    <xf numFmtId="43" fontId="7" fillId="4" borderId="7" xfId="0" applyNumberFormat="1" applyFont="1" applyFill="1" applyBorder="1"/>
    <xf numFmtId="43" fontId="7" fillId="4" borderId="10" xfId="0" applyNumberFormat="1" applyFont="1" applyFill="1" applyBorder="1" applyAlignment="1">
      <alignment horizontal="center"/>
    </xf>
    <xf numFmtId="43" fontId="7" fillId="5" borderId="6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workbookViewId="0">
      <pane xSplit="1" topLeftCell="B1" activePane="topRight" state="frozen"/>
      <selection pane="topRight" activeCell="C5" sqref="C5"/>
    </sheetView>
  </sheetViews>
  <sheetFormatPr defaultColWidth="14.42578125" defaultRowHeight="15" customHeight="1"/>
  <cols>
    <col min="1" max="1" width="41.7109375" customWidth="1"/>
    <col min="2" max="2" width="15.42578125" customWidth="1"/>
    <col min="3" max="3" width="10.85546875" customWidth="1"/>
    <col min="4" max="4" width="11.5703125" customWidth="1"/>
    <col min="5" max="5" width="11.7109375" customWidth="1"/>
    <col min="6" max="6" width="11.85546875" customWidth="1"/>
    <col min="7" max="8" width="13.42578125" customWidth="1"/>
    <col min="9" max="9" width="12.7109375" customWidth="1"/>
    <col min="10" max="11" width="12.85546875" customWidth="1"/>
    <col min="12" max="12" width="12.7109375" customWidth="1"/>
    <col min="13" max="13" width="12.28515625" customWidth="1"/>
    <col min="14" max="14" width="13.42578125" customWidth="1"/>
    <col min="15" max="15" width="9.42578125" customWidth="1"/>
    <col min="16" max="16" width="1" customWidth="1"/>
    <col min="17" max="17" width="11.42578125" customWidth="1"/>
    <col min="18" max="26" width="8.85546875" customWidth="1"/>
  </cols>
  <sheetData>
    <row r="1" spans="1:26">
      <c r="A1" s="60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1"/>
      <c r="L1" s="2"/>
      <c r="M1" s="61">
        <v>2025</v>
      </c>
      <c r="N1" s="63"/>
      <c r="O1" s="3"/>
      <c r="P1" s="4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5"/>
      <c r="B2" s="62"/>
      <c r="C2" s="64"/>
      <c r="D2" s="64"/>
      <c r="E2" s="63"/>
      <c r="F2" s="6"/>
      <c r="G2" s="6"/>
      <c r="H2" s="6"/>
      <c r="I2" s="6"/>
      <c r="J2" s="6"/>
      <c r="K2" s="6"/>
      <c r="L2" s="6"/>
      <c r="M2" s="6"/>
      <c r="N2" s="7"/>
      <c r="O2" s="3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8">
        <v>2025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13</v>
      </c>
      <c r="O3" s="3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 t="s">
        <v>14</v>
      </c>
      <c r="B4" s="51">
        <v>0</v>
      </c>
      <c r="C4" s="12">
        <f t="shared" ref="C4:N4" si="0">B54</f>
        <v>0</v>
      </c>
      <c r="D4" s="12">
        <f t="shared" si="0"/>
        <v>0</v>
      </c>
      <c r="E4" s="12">
        <f t="shared" si="0"/>
        <v>0</v>
      </c>
      <c r="F4" s="12">
        <f>E54</f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3"/>
      <c r="B5" s="14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1"/>
      <c r="O5" s="3"/>
      <c r="P5" s="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7" t="s">
        <v>15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53">
        <f>SUM(B6:M6)</f>
        <v>0</v>
      </c>
      <c r="O6" s="3"/>
      <c r="P6" s="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3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53">
        <f t="shared" ref="N7" si="1">SUM(B7:M7)</f>
        <v>0</v>
      </c>
      <c r="O7" s="3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33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>
        <f>SUM(B8:M8)</f>
        <v>0</v>
      </c>
      <c r="O8" s="3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33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53">
        <f t="shared" ref="N9" si="2">SUM(B9:M9)</f>
        <v>0</v>
      </c>
      <c r="O9" s="3"/>
      <c r="P9" s="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3" t="s">
        <v>19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53">
        <f>SUM(B10:M10)</f>
        <v>0</v>
      </c>
      <c r="O10" s="3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3" t="s">
        <v>20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3">
        <f>SUM(B11:M11)</f>
        <v>0</v>
      </c>
      <c r="O11" s="3"/>
      <c r="P11" s="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3" t="s">
        <v>21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53">
        <f>SUM(B12:M12)</f>
        <v>0</v>
      </c>
      <c r="O12" s="3"/>
      <c r="P12" s="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3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3">
        <f t="shared" ref="N13:N18" si="3">SUM(B13:M13)</f>
        <v>0</v>
      </c>
      <c r="O13" s="3"/>
      <c r="P13" s="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3" t="s">
        <v>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3">
        <f t="shared" si="3"/>
        <v>0</v>
      </c>
      <c r="O14" s="3"/>
      <c r="P14" s="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2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3">
        <f>SUM(B15:M15)</f>
        <v>0</v>
      </c>
      <c r="O15" s="3"/>
      <c r="P15" s="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42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3">
        <f>SUM(B16:M16)</f>
        <v>0</v>
      </c>
      <c r="O16" s="3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8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>
        <f t="shared" si="3"/>
        <v>0</v>
      </c>
      <c r="O17" s="3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7" t="s">
        <v>25</v>
      </c>
      <c r="B18" s="56">
        <f t="shared" ref="B18:M18" si="4">SUM(B7:B17)</f>
        <v>0</v>
      </c>
      <c r="C18" s="56">
        <f t="shared" si="4"/>
        <v>0</v>
      </c>
      <c r="D18" s="56">
        <f t="shared" si="4"/>
        <v>0</v>
      </c>
      <c r="E18" s="56">
        <f t="shared" si="4"/>
        <v>0</v>
      </c>
      <c r="F18" s="56">
        <f t="shared" si="4"/>
        <v>0</v>
      </c>
      <c r="G18" s="56">
        <f t="shared" si="4"/>
        <v>0</v>
      </c>
      <c r="H18" s="56">
        <f t="shared" si="4"/>
        <v>0</v>
      </c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12">
        <f t="shared" si="3"/>
        <v>0</v>
      </c>
      <c r="O18" s="3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3" t="s">
        <v>26</v>
      </c>
      <c r="B19" s="57">
        <f t="shared" ref="B19:M19" si="5">SUM(B7:B17)+B4</f>
        <v>0</v>
      </c>
      <c r="C19" s="57">
        <f t="shared" si="5"/>
        <v>0</v>
      </c>
      <c r="D19" s="57">
        <f t="shared" si="5"/>
        <v>0</v>
      </c>
      <c r="E19" s="57">
        <f t="shared" si="5"/>
        <v>0</v>
      </c>
      <c r="F19" s="57">
        <f t="shared" si="5"/>
        <v>0</v>
      </c>
      <c r="G19" s="57">
        <f t="shared" si="5"/>
        <v>0</v>
      </c>
      <c r="H19" s="57">
        <f t="shared" si="5"/>
        <v>0</v>
      </c>
      <c r="I19" s="57">
        <f t="shared" si="5"/>
        <v>0</v>
      </c>
      <c r="J19" s="57">
        <f t="shared" si="5"/>
        <v>0</v>
      </c>
      <c r="K19" s="57">
        <f t="shared" si="5"/>
        <v>0</v>
      </c>
      <c r="L19" s="57">
        <f t="shared" si="5"/>
        <v>0</v>
      </c>
      <c r="M19" s="57">
        <f t="shared" si="5"/>
        <v>0</v>
      </c>
      <c r="N19" s="54">
        <f>N4</f>
        <v>0</v>
      </c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5" t="s">
        <v>27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53">
        <f t="shared" ref="N20:N24" si="6">SUM(B20:M20)</f>
        <v>0</v>
      </c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53">
        <f t="shared" si="6"/>
        <v>0</v>
      </c>
      <c r="O21" s="3"/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8" t="s">
        <v>28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53">
        <f t="shared" si="6"/>
        <v>0</v>
      </c>
      <c r="O22" s="3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9" t="s">
        <v>29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53">
        <f t="shared" si="6"/>
        <v>0</v>
      </c>
      <c r="O23" s="3"/>
      <c r="P23" s="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1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53">
        <f t="shared" si="6"/>
        <v>0</v>
      </c>
      <c r="O24" s="3"/>
      <c r="P24" s="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8" t="s">
        <v>31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53">
        <f>SUM(B25:M25)</f>
        <v>0</v>
      </c>
      <c r="O25" s="3"/>
      <c r="P25" s="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3" t="s">
        <v>32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3">
        <f>SUM(B26:M26)</f>
        <v>0</v>
      </c>
      <c r="O26" s="3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2" t="s">
        <v>33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3">
        <f>SUM(B27:M27)</f>
        <v>0</v>
      </c>
      <c r="O27" s="3"/>
      <c r="P27" s="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2" t="s">
        <v>34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53">
        <f t="shared" ref="N28:N31" si="7">SUM(B28:M28)</f>
        <v>0</v>
      </c>
      <c r="O28" s="3"/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2" t="s">
        <v>35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3">
        <f t="shared" si="7"/>
        <v>0</v>
      </c>
      <c r="O29" s="3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3" t="s">
        <v>36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53">
        <f t="shared" si="7"/>
        <v>0</v>
      </c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3" t="s">
        <v>37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53">
        <f t="shared" si="7"/>
        <v>0</v>
      </c>
      <c r="O31" s="3"/>
      <c r="P31" s="20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3" t="s">
        <v>38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53">
        <f t="shared" ref="N32:N42" si="8">SUM(B32:M32)</f>
        <v>0</v>
      </c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3" t="s">
        <v>39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3">
        <f t="shared" si="8"/>
        <v>0</v>
      </c>
    </row>
    <row r="34" spans="1:26" ht="15.75" customHeight="1">
      <c r="A34" s="33" t="s">
        <v>40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53">
        <f t="shared" si="8"/>
        <v>0</v>
      </c>
      <c r="O34" s="3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hidden="1" customHeight="1">
      <c r="A35" s="33" t="s">
        <v>41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53">
        <f t="shared" si="8"/>
        <v>0</v>
      </c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6" t="s">
        <v>42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53">
        <f t="shared" si="8"/>
        <v>0</v>
      </c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3" t="s">
        <v>43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53">
        <f t="shared" si="8"/>
        <v>0</v>
      </c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3" t="s">
        <v>44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53">
        <f t="shared" si="8"/>
        <v>0</v>
      </c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3" t="s">
        <v>45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53">
        <f t="shared" si="8"/>
        <v>0</v>
      </c>
      <c r="O39" s="3"/>
      <c r="P39" s="4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3" t="s">
        <v>46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53">
        <f t="shared" si="8"/>
        <v>0</v>
      </c>
      <c r="O40" s="3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43" t="s">
        <v>47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53">
        <f t="shared" si="8"/>
        <v>0</v>
      </c>
      <c r="O41" s="3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3" t="s">
        <v>48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53">
        <f t="shared" si="8"/>
        <v>0</v>
      </c>
      <c r="O42" s="3"/>
      <c r="P42" s="4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3" t="s">
        <v>49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53">
        <f t="shared" ref="N43:N50" si="9">SUM(B43:M43)</f>
        <v>0</v>
      </c>
      <c r="O43" s="3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>
      <c r="A44" s="33" t="s">
        <v>50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53">
        <f t="shared" si="9"/>
        <v>0</v>
      </c>
      <c r="O44" s="3"/>
      <c r="P44" s="4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>
      <c r="A45" s="44" t="s">
        <v>51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53">
        <f t="shared" si="9"/>
        <v>0</v>
      </c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3" t="s">
        <v>52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3">
        <f t="shared" si="9"/>
        <v>0</v>
      </c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3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3">
        <f t="shared" si="9"/>
        <v>0</v>
      </c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45" t="s">
        <v>53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53">
        <f t="shared" si="9"/>
        <v>0</v>
      </c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4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53">
        <f t="shared" si="9"/>
        <v>0</v>
      </c>
      <c r="O49" s="3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53">
        <f t="shared" si="9"/>
        <v>0</v>
      </c>
      <c r="O50" s="3"/>
      <c r="P50" s="4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5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53">
        <f>SUM(B51:M51)</f>
        <v>0</v>
      </c>
      <c r="O51" s="3"/>
      <c r="P51" s="4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" t="s">
        <v>54</v>
      </c>
      <c r="B52" s="58">
        <f>SUM(B20:B51)</f>
        <v>0</v>
      </c>
      <c r="C52" s="58">
        <f>SUM(C20:C51)</f>
        <v>0</v>
      </c>
      <c r="D52" s="58">
        <f>SUM(D20:D51)</f>
        <v>0</v>
      </c>
      <c r="E52" s="58">
        <f>SUM(E20:E51)</f>
        <v>0</v>
      </c>
      <c r="F52" s="58">
        <f>SUM(F20:F51)</f>
        <v>0</v>
      </c>
      <c r="G52" s="58">
        <f>SUM(G20:G51)</f>
        <v>0</v>
      </c>
      <c r="H52" s="58">
        <f>SUM(H20:H51)</f>
        <v>0</v>
      </c>
      <c r="I52" s="58">
        <f>SUM(I20:I51)</f>
        <v>0</v>
      </c>
      <c r="J52" s="58">
        <f>SUM(J20:J51)</f>
        <v>0</v>
      </c>
      <c r="K52" s="58">
        <f>SUM(K20:K51)</f>
        <v>0</v>
      </c>
      <c r="L52" s="58">
        <f>SUM(L20:L51)</f>
        <v>0</v>
      </c>
      <c r="M52" s="58">
        <f>SUM(M20:M51)</f>
        <v>0</v>
      </c>
      <c r="N52" s="12">
        <f t="shared" ref="N52" si="10">SUM(B52:M52)</f>
        <v>0</v>
      </c>
      <c r="O52" s="3"/>
      <c r="P52" s="4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1" t="s">
        <v>55</v>
      </c>
      <c r="B53" s="12">
        <f>B18-B52</f>
        <v>0</v>
      </c>
      <c r="C53" s="12">
        <f>C18-C52</f>
        <v>0</v>
      </c>
      <c r="D53" s="12">
        <f>D18-D52</f>
        <v>0</v>
      </c>
      <c r="E53" s="12">
        <f>E18-E52</f>
        <v>0</v>
      </c>
      <c r="F53" s="12">
        <f>F18-F52</f>
        <v>0</v>
      </c>
      <c r="G53" s="12">
        <f>G18-G52</f>
        <v>0</v>
      </c>
      <c r="H53" s="12">
        <f>H18-H52</f>
        <v>0</v>
      </c>
      <c r="I53" s="12">
        <f>I18-I52</f>
        <v>0</v>
      </c>
      <c r="J53" s="12">
        <f>J18-J52</f>
        <v>0</v>
      </c>
      <c r="K53" s="12">
        <f>K18-K52</f>
        <v>0</v>
      </c>
      <c r="L53" s="12">
        <f>L18-L52</f>
        <v>0</v>
      </c>
      <c r="M53" s="12">
        <f>M18-M52</f>
        <v>0</v>
      </c>
      <c r="N53" s="12">
        <f>N18-N52</f>
        <v>0</v>
      </c>
      <c r="O53" s="3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1" t="s">
        <v>56</v>
      </c>
      <c r="B54" s="12">
        <f>B19-B52</f>
        <v>0</v>
      </c>
      <c r="C54" s="12">
        <f>C19-C52</f>
        <v>0</v>
      </c>
      <c r="D54" s="12">
        <f>D19-D52</f>
        <v>0</v>
      </c>
      <c r="E54" s="12">
        <f>E19-E52</f>
        <v>0</v>
      </c>
      <c r="F54" s="12">
        <f>F19-F52</f>
        <v>0</v>
      </c>
      <c r="G54" s="12">
        <f>G19-G52</f>
        <v>0</v>
      </c>
      <c r="H54" s="12">
        <f>H19-H52</f>
        <v>0</v>
      </c>
      <c r="I54" s="12">
        <f>I19-I52</f>
        <v>0</v>
      </c>
      <c r="J54" s="12">
        <f>J19-J52</f>
        <v>0</v>
      </c>
      <c r="K54" s="12">
        <f>K19-K52</f>
        <v>0</v>
      </c>
      <c r="L54" s="12">
        <f>L19-L52</f>
        <v>0</v>
      </c>
      <c r="M54" s="12">
        <f>M19-M52</f>
        <v>0</v>
      </c>
      <c r="N54" s="12">
        <f>M54</f>
        <v>0</v>
      </c>
      <c r="O54" s="3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1"/>
      <c r="B55" s="22"/>
      <c r="C55" s="23"/>
      <c r="D55" s="23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3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4"/>
      <c r="O56" s="3"/>
      <c r="P56" s="20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4"/>
      <c r="O57" s="3"/>
      <c r="P57" s="4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24"/>
      <c r="O58" s="3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4"/>
      <c r="O59" s="3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4"/>
      <c r="O60" s="3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4"/>
      <c r="O61" s="3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4"/>
      <c r="O62" s="3"/>
      <c r="P62" s="4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4"/>
      <c r="O63" s="3"/>
      <c r="P63" s="4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4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4"/>
      <c r="O65" s="3"/>
      <c r="P65" s="4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4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4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4"/>
      <c r="O68" s="3"/>
      <c r="P68" s="4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4"/>
      <c r="O69" s="3"/>
      <c r="P69" s="4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4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4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24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4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4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4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4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24"/>
      <c r="O77" s="3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24"/>
      <c r="O78" s="3"/>
      <c r="P78" s="4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4"/>
      <c r="O79" s="3"/>
      <c r="P79" s="4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24"/>
      <c r="O80" s="3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4"/>
      <c r="O81" s="3"/>
      <c r="P81" s="4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4"/>
      <c r="O82" s="3"/>
      <c r="P82" s="4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4"/>
      <c r="O83" s="3"/>
      <c r="P83" s="4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4"/>
      <c r="O84" s="3"/>
      <c r="P84" s="4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4"/>
      <c r="O85" s="3"/>
      <c r="P85" s="4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4"/>
      <c r="O86" s="3"/>
      <c r="P86" s="4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4"/>
      <c r="O87" s="3"/>
      <c r="P87" s="4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4"/>
      <c r="O88" s="3"/>
      <c r="P88" s="4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4"/>
      <c r="O89" s="3"/>
      <c r="P89" s="4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4"/>
      <c r="O90" s="3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4"/>
      <c r="O91" s="3"/>
      <c r="P91" s="4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4"/>
      <c r="O92" s="3"/>
      <c r="P92" s="4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4"/>
      <c r="O93" s="3"/>
      <c r="P93" s="4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4"/>
      <c r="O94" s="3"/>
      <c r="P94" s="4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4"/>
      <c r="O95" s="3"/>
      <c r="P95" s="4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4"/>
      <c r="O96" s="3"/>
      <c r="P96" s="4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4"/>
      <c r="O97" s="3"/>
      <c r="P97" s="4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4"/>
      <c r="O98" s="3"/>
      <c r="P98" s="4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4"/>
      <c r="O99" s="3"/>
      <c r="P99" s="4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4"/>
      <c r="O100" s="3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4"/>
      <c r="O101" s="3"/>
      <c r="P101" s="4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4"/>
      <c r="O102" s="3"/>
      <c r="P102" s="4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4"/>
      <c r="O103" s="3"/>
      <c r="P103" s="4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4"/>
      <c r="O104" s="3"/>
      <c r="P104" s="4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4"/>
      <c r="O105" s="3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4"/>
      <c r="O106" s="3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4"/>
      <c r="O107" s="3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4"/>
      <c r="O108" s="3"/>
      <c r="P108" s="4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4"/>
      <c r="O109" s="3"/>
      <c r="P109" s="4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4"/>
      <c r="O110" s="3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4"/>
      <c r="O111" s="3"/>
      <c r="P111" s="4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4"/>
      <c r="O112" s="3"/>
      <c r="P112" s="4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4"/>
      <c r="O113" s="3"/>
      <c r="P113" s="4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4"/>
      <c r="O114" s="3"/>
      <c r="P114" s="4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4"/>
      <c r="O115" s="3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4"/>
      <c r="O116" s="3"/>
      <c r="P116" s="4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4"/>
      <c r="O117" s="3"/>
      <c r="P117" s="4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4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4"/>
      <c r="O119" s="3"/>
      <c r="P119" s="4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4"/>
      <c r="O120" s="3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4"/>
      <c r="O121" s="3"/>
      <c r="P121" s="4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4"/>
      <c r="O122" s="3"/>
      <c r="P122" s="4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4"/>
      <c r="O123" s="3"/>
      <c r="P123" s="4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4"/>
      <c r="O124" s="3"/>
      <c r="P124" s="4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24"/>
      <c r="O125" s="3"/>
      <c r="P125" s="4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24"/>
      <c r="O126" s="3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24"/>
      <c r="O127" s="3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4"/>
      <c r="O128" s="3"/>
      <c r="P128" s="4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4"/>
      <c r="O129" s="3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4"/>
      <c r="O130" s="3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4"/>
      <c r="O131" s="3"/>
      <c r="P131" s="4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24"/>
      <c r="O132" s="3"/>
      <c r="P132" s="4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4"/>
      <c r="O133" s="3"/>
      <c r="P133" s="4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24"/>
      <c r="O134" s="3"/>
      <c r="P134" s="4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24"/>
      <c r="O135" s="3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4"/>
      <c r="O136" s="3"/>
      <c r="P136" s="4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24"/>
      <c r="O137" s="3"/>
      <c r="P137" s="4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24"/>
      <c r="O138" s="3"/>
      <c r="P138" s="4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24"/>
      <c r="O139" s="3"/>
      <c r="P139" s="4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4"/>
      <c r="O140" s="3"/>
      <c r="P140" s="4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24"/>
      <c r="O141" s="3"/>
      <c r="P141" s="4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24"/>
      <c r="O142" s="3"/>
      <c r="P142" s="4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4"/>
      <c r="O143" s="3"/>
      <c r="P143" s="4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4"/>
      <c r="O144" s="3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24"/>
      <c r="O145" s="3"/>
      <c r="P145" s="4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4"/>
      <c r="O146" s="3"/>
      <c r="P146" s="4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4"/>
      <c r="O147" s="3"/>
      <c r="P147" s="4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24"/>
      <c r="O148" s="3"/>
      <c r="P148" s="4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24"/>
      <c r="O149" s="3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4"/>
      <c r="O150" s="3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4"/>
      <c r="O151" s="3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24"/>
      <c r="O152" s="3"/>
      <c r="P152" s="4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24"/>
      <c r="O153" s="3"/>
      <c r="P153" s="4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4"/>
      <c r="O154" s="3"/>
      <c r="P154" s="4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24"/>
      <c r="O155" s="3"/>
      <c r="P155" s="4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4"/>
      <c r="O156" s="3"/>
      <c r="P156" s="4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24"/>
      <c r="O157" s="3"/>
      <c r="P157" s="4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24"/>
      <c r="O158" s="3"/>
      <c r="P158" s="4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24"/>
      <c r="O159" s="3"/>
      <c r="P159" s="4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24"/>
      <c r="O160" s="3"/>
      <c r="P160" s="4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24"/>
      <c r="O161" s="3"/>
      <c r="P161" s="4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24"/>
      <c r="O162" s="3"/>
      <c r="P162" s="4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24"/>
      <c r="O163" s="3"/>
      <c r="P163" s="4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4"/>
      <c r="O164" s="3"/>
      <c r="P164" s="4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24"/>
      <c r="O165" s="3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24"/>
      <c r="O166" s="3"/>
      <c r="P166" s="4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24"/>
      <c r="O167" s="3"/>
      <c r="P167" s="4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24"/>
      <c r="O168" s="3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24"/>
      <c r="O169" s="3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24"/>
      <c r="O170" s="3"/>
      <c r="P170" s="4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24"/>
      <c r="O171" s="3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4"/>
      <c r="O172" s="3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24"/>
      <c r="O173" s="3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4"/>
      <c r="O174" s="3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24"/>
      <c r="O175" s="3"/>
      <c r="P175" s="4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4"/>
      <c r="O176" s="3"/>
      <c r="P176" s="4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24"/>
      <c r="O177" s="3"/>
      <c r="P177" s="4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4"/>
      <c r="O178" s="3"/>
      <c r="P178" s="4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24"/>
      <c r="O179" s="3"/>
      <c r="P179" s="4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24"/>
      <c r="O180" s="3"/>
      <c r="P180" s="4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24"/>
      <c r="O181" s="3"/>
      <c r="P181" s="4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24"/>
      <c r="O182" s="3"/>
      <c r="P182" s="4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24"/>
      <c r="O183" s="3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24"/>
      <c r="O184" s="3"/>
      <c r="P184" s="4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24"/>
      <c r="O185" s="3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24"/>
      <c r="O186" s="3"/>
      <c r="P186" s="4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24"/>
      <c r="O187" s="3"/>
      <c r="P187" s="4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4"/>
      <c r="O188" s="3"/>
      <c r="P188" s="4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4"/>
      <c r="O189" s="3"/>
      <c r="P189" s="4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4"/>
      <c r="O190" s="3"/>
      <c r="P190" s="4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24"/>
      <c r="O191" s="3"/>
      <c r="P191" s="4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24"/>
      <c r="O192" s="3"/>
      <c r="P192" s="4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4"/>
      <c r="O193" s="3"/>
      <c r="P193" s="4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24"/>
      <c r="O194" s="3"/>
      <c r="P194" s="4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24"/>
      <c r="O195" s="3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24"/>
      <c r="O196" s="3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24"/>
      <c r="O197" s="3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24"/>
      <c r="O198" s="3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24"/>
      <c r="O199" s="3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24"/>
      <c r="O200" s="3"/>
      <c r="P200" s="4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24"/>
      <c r="O201" s="3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24"/>
      <c r="O202" s="3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24"/>
      <c r="O203" s="3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24"/>
      <c r="O204" s="3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24"/>
      <c r="O205" s="3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24"/>
      <c r="O206" s="3"/>
      <c r="P206" s="4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24"/>
      <c r="O207" s="3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24"/>
      <c r="O208" s="3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4"/>
      <c r="O209" s="3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4"/>
      <c r="O210" s="3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4"/>
      <c r="O211" s="3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4"/>
      <c r="O212" s="3"/>
      <c r="P212" s="4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4"/>
      <c r="O213" s="3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4"/>
      <c r="O214" s="3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4"/>
      <c r="O215" s="3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4"/>
      <c r="O216" s="3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4"/>
      <c r="O217" s="3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4"/>
      <c r="O218" s="3"/>
      <c r="P218" s="4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4"/>
      <c r="O219" s="3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4"/>
      <c r="O220" s="3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4"/>
      <c r="O221" s="3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4"/>
      <c r="O222" s="3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4"/>
      <c r="O223" s="3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4"/>
      <c r="O224" s="3"/>
      <c r="P224" s="4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4"/>
      <c r="O225" s="3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4"/>
      <c r="O226" s="3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4"/>
      <c r="O227" s="3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4"/>
      <c r="O228" s="3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4"/>
      <c r="O229" s="3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4"/>
      <c r="O230" s="3"/>
      <c r="P230" s="4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4"/>
      <c r="O231" s="3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4"/>
      <c r="O232" s="3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4"/>
      <c r="O233" s="3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4"/>
      <c r="O234" s="3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4"/>
      <c r="O235" s="3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4"/>
      <c r="O236" s="3"/>
      <c r="P236" s="4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4"/>
      <c r="O237" s="3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4"/>
      <c r="O238" s="3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4"/>
      <c r="O239" s="3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4"/>
      <c r="O240" s="3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4"/>
      <c r="O241" s="3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4"/>
      <c r="O242" s="3"/>
      <c r="P242" s="4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4"/>
      <c r="O243" s="3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4"/>
      <c r="O244" s="3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4"/>
      <c r="O245" s="3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4"/>
      <c r="O246" s="3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4"/>
      <c r="O247" s="3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4"/>
      <c r="O248" s="3"/>
      <c r="P248" s="4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4"/>
      <c r="O249" s="3"/>
      <c r="P249" s="4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4"/>
      <c r="O250" s="3"/>
      <c r="P250" s="4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4"/>
      <c r="O251" s="3"/>
      <c r="P251" s="4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4"/>
      <c r="O252" s="3"/>
      <c r="P252" s="4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4"/>
      <c r="O253" s="3"/>
      <c r="P253" s="4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4"/>
      <c r="O254" s="3"/>
      <c r="P254" s="4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sheetProtection algorithmName="SHA-512" hashValue="9F8bFGjHsMO+ml2G//4ktqFzNBd55c5bD5IR5gHw+WvkSyWE7wzxOJtUaty5e4cX54fJ753h5gTXHA4Z9x/lpA==" saltValue="Ih+pY++EyHV+tX3Y8YdY9w==" spinCount="100000" sheet="1" objects="1" scenarios="1" formatColumns="0" formatRows="0" insertRows="0" insertHyperlinks="0" deleteRows="0" selectLockedCells="1"/>
  <protectedRanges>
    <protectedRange algorithmName="SHA-512" hashValue="+yBewOIF5IlbBEv7O9XDp30vDZe9M5ADe7fGcEnc/AovoKeallWZwHibxPNMtlnwT0CuarukFaHW6j6ZQ2XLCg==" saltValue="aafMqT1t1H2JfSeCvkl+Bg==" spinCount="100000" sqref="B52:M54" name="Range4"/>
    <protectedRange algorithmName="SHA-512" hashValue="WEIM65J8odKZp64PCkcuvwOWINvKBBkdJdmuOD4WYMd7swyCnKCNBe3UkTnKB4VI3Mpc12xMa/6xEo3xn8JsZQ==" saltValue="rBtVaXC7xVtKlSUgbpb5Qg==" spinCount="100000" sqref="B18:M19" name="Range3"/>
    <protectedRange algorithmName="SHA-512" hashValue="7LAc7GZrqpX1uTfN6/fUwyrDFR/FBHmSSKWg8wiOVvVgGvNocJ022SLoh6ExLsuJmNczrnFAQUs0Ub4/fbGJfQ==" saltValue="jb2Kj67cPbZ4JXOhoEgTsQ==" spinCount="100000" sqref="N6:N54" name="Range2"/>
    <protectedRange algorithmName="SHA-512" hashValue="Uy2RtoyCvEc4fRCBWgmv0DrIlpZ5tTGrgcw+sYgUd1xPNALHCotC78i/t4lGtsFQY5rBfTkcggvqn8SoWgW3sw==" saltValue="ak56u6wKRJNBdMu2DGFVhg==" spinCount="100000" sqref="C4:N4" name="Range1"/>
  </protectedRanges>
  <mergeCells count="2">
    <mergeCell ref="M1:N1"/>
    <mergeCell ref="B2:E2"/>
  </mergeCells>
  <pageMargins left="0.2" right="0.2" top="0.25" bottom="0.25" header="0" footer="0"/>
  <pageSetup scale="75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workbookViewId="0">
      <pane xSplit="1" topLeftCell="B1" activePane="topRight" state="frozen"/>
      <selection pane="topRight"/>
    </sheetView>
  </sheetViews>
  <sheetFormatPr defaultColWidth="14.42578125" defaultRowHeight="15" customHeight="1"/>
  <cols>
    <col min="1" max="1" width="41.42578125" customWidth="1"/>
    <col min="2" max="2" width="15.42578125" customWidth="1"/>
    <col min="3" max="3" width="10.85546875" customWidth="1"/>
    <col min="4" max="4" width="11.5703125" customWidth="1"/>
    <col min="5" max="5" width="11.7109375" customWidth="1"/>
    <col min="6" max="6" width="11.85546875" customWidth="1"/>
    <col min="7" max="8" width="13.42578125" customWidth="1"/>
    <col min="9" max="9" width="12.7109375" customWidth="1"/>
    <col min="10" max="11" width="12.85546875" customWidth="1"/>
    <col min="12" max="12" width="12.7109375" customWidth="1"/>
    <col min="13" max="13" width="12.28515625" customWidth="1"/>
    <col min="14" max="14" width="13.42578125" customWidth="1"/>
    <col min="15" max="15" width="9.42578125" customWidth="1"/>
    <col min="16" max="16" width="1" customWidth="1"/>
    <col min="17" max="17" width="11.42578125" customWidth="1"/>
    <col min="18" max="26" width="8.85546875" customWidth="1"/>
  </cols>
  <sheetData>
    <row r="1" spans="1:26">
      <c r="A1" s="60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1"/>
      <c r="L1" s="2"/>
      <c r="M1" s="61">
        <v>2026</v>
      </c>
      <c r="N1" s="63"/>
      <c r="O1" s="3"/>
      <c r="P1" s="4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5"/>
      <c r="B2" s="62"/>
      <c r="C2" s="64"/>
      <c r="D2" s="64"/>
      <c r="E2" s="63"/>
      <c r="F2" s="6"/>
      <c r="G2" s="6"/>
      <c r="H2" s="6"/>
      <c r="I2" s="6"/>
      <c r="J2" s="6"/>
      <c r="K2" s="6"/>
      <c r="L2" s="6"/>
      <c r="M2" s="6"/>
      <c r="N2" s="7"/>
      <c r="O2" s="3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8">
        <v>2026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13</v>
      </c>
      <c r="O3" s="3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 t="s">
        <v>14</v>
      </c>
      <c r="B4" s="59">
        <f>'2025 Site Ca'!N54</f>
        <v>0</v>
      </c>
      <c r="C4" s="12">
        <f t="shared" ref="C4:N4" si="0">B54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2"/>
      <c r="O5" s="3"/>
      <c r="P5" s="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7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53">
        <f t="shared" ref="N6" si="1">SUM(B6:M6)</f>
        <v>0</v>
      </c>
      <c r="O6" s="3"/>
      <c r="P6" s="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3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53">
        <f>SUM(B7:M7)</f>
        <v>0</v>
      </c>
      <c r="O7" s="3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33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>
        <f>SUM(B8:M8)</f>
        <v>0</v>
      </c>
      <c r="O8" s="3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33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53">
        <f>SUM(B9:M9)</f>
        <v>0</v>
      </c>
      <c r="O9" s="3"/>
      <c r="P9" s="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3" t="s">
        <v>19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53">
        <f t="shared" ref="N10:N14" si="2">SUM(B10:M10)</f>
        <v>0</v>
      </c>
      <c r="O10" s="3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3" t="s">
        <v>20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3">
        <f>SUM(B11:M11)</f>
        <v>0</v>
      </c>
      <c r="O11" s="3"/>
      <c r="P11" s="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3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53">
        <f>SUM(B12:M12)</f>
        <v>0</v>
      </c>
      <c r="O12" s="3"/>
      <c r="P12" s="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3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3">
        <f t="shared" si="2"/>
        <v>0</v>
      </c>
      <c r="O13" s="3"/>
      <c r="P13" s="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3" t="s">
        <v>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3">
        <f t="shared" si="2"/>
        <v>0</v>
      </c>
      <c r="O14" s="3"/>
      <c r="P14" s="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2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3">
        <f>SUM(B15:M15)</f>
        <v>0</v>
      </c>
      <c r="O15" s="3"/>
      <c r="P15" s="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3">
        <f t="shared" ref="N16:N18" si="3">SUM(B16:M16)</f>
        <v>0</v>
      </c>
      <c r="O16" s="3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6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>
        <f t="shared" si="3"/>
        <v>0</v>
      </c>
      <c r="O17" s="3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7" t="s">
        <v>25</v>
      </c>
      <c r="B18" s="56">
        <f t="shared" ref="B18:M18" si="4">SUM(B7:B17)</f>
        <v>0</v>
      </c>
      <c r="C18" s="56">
        <f t="shared" si="4"/>
        <v>0</v>
      </c>
      <c r="D18" s="56">
        <f t="shared" si="4"/>
        <v>0</v>
      </c>
      <c r="E18" s="56">
        <f t="shared" si="4"/>
        <v>0</v>
      </c>
      <c r="F18" s="56">
        <f t="shared" si="4"/>
        <v>0</v>
      </c>
      <c r="G18" s="56">
        <f t="shared" si="4"/>
        <v>0</v>
      </c>
      <c r="H18" s="56">
        <f t="shared" si="4"/>
        <v>0</v>
      </c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12">
        <f t="shared" si="3"/>
        <v>0</v>
      </c>
      <c r="O18" s="3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3" t="s">
        <v>26</v>
      </c>
      <c r="B19" s="57">
        <f t="shared" ref="B19:M19" si="5">SUM(B7:B17)+B4</f>
        <v>0</v>
      </c>
      <c r="C19" s="57">
        <f t="shared" si="5"/>
        <v>0</v>
      </c>
      <c r="D19" s="57">
        <f t="shared" si="5"/>
        <v>0</v>
      </c>
      <c r="E19" s="57">
        <f t="shared" si="5"/>
        <v>0</v>
      </c>
      <c r="F19" s="57">
        <f t="shared" si="5"/>
        <v>0</v>
      </c>
      <c r="G19" s="57">
        <f t="shared" si="5"/>
        <v>0</v>
      </c>
      <c r="H19" s="57">
        <f t="shared" si="5"/>
        <v>0</v>
      </c>
      <c r="I19" s="57">
        <f t="shared" si="5"/>
        <v>0</v>
      </c>
      <c r="J19" s="57">
        <f t="shared" si="5"/>
        <v>0</v>
      </c>
      <c r="K19" s="57">
        <f t="shared" si="5"/>
        <v>0</v>
      </c>
      <c r="L19" s="57">
        <f t="shared" si="5"/>
        <v>0</v>
      </c>
      <c r="M19" s="57">
        <f t="shared" si="5"/>
        <v>0</v>
      </c>
      <c r="N19" s="54">
        <f>N4</f>
        <v>0</v>
      </c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5" t="s">
        <v>27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53">
        <f t="shared" ref="N20:N24" si="6">SUM(B20:M20)</f>
        <v>0</v>
      </c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53">
        <f t="shared" si="6"/>
        <v>0</v>
      </c>
      <c r="O21" s="3"/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38" t="s">
        <v>28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53">
        <f t="shared" si="6"/>
        <v>0</v>
      </c>
      <c r="O22" s="3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9" t="s">
        <v>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55">
        <f t="shared" si="6"/>
        <v>0</v>
      </c>
      <c r="O23" s="18"/>
      <c r="P23" s="19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41" t="s">
        <v>30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55">
        <f t="shared" si="6"/>
        <v>0</v>
      </c>
      <c r="O24" s="18"/>
      <c r="P24" s="19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38" t="s">
        <v>31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53">
        <f>SUM(B25:M25)</f>
        <v>0</v>
      </c>
      <c r="O25" s="3"/>
      <c r="P25" s="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3" t="s">
        <v>32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3">
        <f t="shared" ref="N26:N28" si="7">SUM(B26:M26)</f>
        <v>0</v>
      </c>
      <c r="O26" s="3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2" t="s">
        <v>33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3">
        <f t="shared" si="7"/>
        <v>0</v>
      </c>
      <c r="O27" s="3"/>
      <c r="P27" s="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2" t="s">
        <v>34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53">
        <f t="shared" si="7"/>
        <v>0</v>
      </c>
      <c r="O28" s="3"/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2" t="s">
        <v>35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53">
        <f>SUM(B29:M29)</f>
        <v>0</v>
      </c>
      <c r="O29" s="3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3" t="s">
        <v>36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53">
        <f t="shared" ref="N30:N37" si="8">SUM(B30:M30)</f>
        <v>0</v>
      </c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3" t="s">
        <v>37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53">
        <f t="shared" si="8"/>
        <v>0</v>
      </c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3" t="s">
        <v>38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53">
        <f t="shared" si="8"/>
        <v>0</v>
      </c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3" t="s">
        <v>39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53">
        <f t="shared" si="8"/>
        <v>0</v>
      </c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3" t="s">
        <v>40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53">
        <f t="shared" si="8"/>
        <v>0</v>
      </c>
      <c r="O34" s="3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3" t="s">
        <v>41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53">
        <f t="shared" si="8"/>
        <v>0</v>
      </c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6" t="s">
        <v>42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53">
        <f t="shared" si="8"/>
        <v>0</v>
      </c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3" t="s">
        <v>43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53">
        <f t="shared" si="8"/>
        <v>0</v>
      </c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3" t="s">
        <v>44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53">
        <f>SUM(B38:M38)</f>
        <v>0</v>
      </c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3" t="s">
        <v>45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53">
        <f t="shared" ref="N39:N41" si="9">SUM(B39:M39)</f>
        <v>0</v>
      </c>
      <c r="O39" s="3"/>
      <c r="P39" s="4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3" t="s">
        <v>46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53">
        <f t="shared" si="9"/>
        <v>0</v>
      </c>
      <c r="O40" s="3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>
      <c r="A41" s="43" t="s">
        <v>47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53">
        <f t="shared" si="9"/>
        <v>0</v>
      </c>
      <c r="O41" s="3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3" t="s">
        <v>48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53">
        <f>SUM(B42:M42)</f>
        <v>0</v>
      </c>
      <c r="O42" s="3"/>
      <c r="P42" s="4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3" t="s">
        <v>49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53">
        <f t="shared" ref="N43:N45" si="10">SUM(B43:M43)</f>
        <v>0</v>
      </c>
      <c r="O43" s="3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3" t="s">
        <v>50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53">
        <f t="shared" si="10"/>
        <v>0</v>
      </c>
      <c r="O44" s="3"/>
      <c r="P44" s="4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44" t="s">
        <v>51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53">
        <f t="shared" si="10"/>
        <v>0</v>
      </c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3" t="s">
        <v>52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3">
        <f>SUM(B46:M46)</f>
        <v>0</v>
      </c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3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3">
        <f>SUM(B47:M47)</f>
        <v>0</v>
      </c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45" t="s">
        <v>53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53">
        <f>SUM(B48:M48)</f>
        <v>0</v>
      </c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53">
        <f>SUM(B49:M49)</f>
        <v>0</v>
      </c>
      <c r="O49" s="3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53">
        <f>SUM(B50:M50)</f>
        <v>0</v>
      </c>
      <c r="O50" s="3"/>
      <c r="P50" s="4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53">
        <f t="shared" ref="N51:N52" si="11">SUM(B51:M51)</f>
        <v>0</v>
      </c>
      <c r="O51" s="3"/>
      <c r="P51" s="4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" t="s">
        <v>54</v>
      </c>
      <c r="B52" s="58">
        <f>SUM(B20:B51)</f>
        <v>0</v>
      </c>
      <c r="C52" s="58">
        <f>SUM(C20:C51)</f>
        <v>0</v>
      </c>
      <c r="D52" s="58">
        <f>SUM(D20:D51)</f>
        <v>0</v>
      </c>
      <c r="E52" s="58">
        <f>SUM(E20:E51)</f>
        <v>0</v>
      </c>
      <c r="F52" s="58">
        <f>SUM(F20:F51)</f>
        <v>0</v>
      </c>
      <c r="G52" s="58">
        <f>SUM(G20:G51)</f>
        <v>0</v>
      </c>
      <c r="H52" s="58">
        <f>SUM(H20:H51)</f>
        <v>0</v>
      </c>
      <c r="I52" s="58">
        <f>SUM(I20:I51)</f>
        <v>0</v>
      </c>
      <c r="J52" s="58">
        <f>SUM(J20:J51)</f>
        <v>0</v>
      </c>
      <c r="K52" s="58">
        <f>SUM(K20:K51)</f>
        <v>0</v>
      </c>
      <c r="L52" s="58">
        <f>SUM(L20:L51)</f>
        <v>0</v>
      </c>
      <c r="M52" s="58">
        <f>SUM(M20:M51)</f>
        <v>0</v>
      </c>
      <c r="N52" s="12">
        <f t="shared" si="11"/>
        <v>0</v>
      </c>
      <c r="O52" s="3"/>
      <c r="P52" s="4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1" t="s">
        <v>55</v>
      </c>
      <c r="B53" s="12">
        <f>B18-B52</f>
        <v>0</v>
      </c>
      <c r="C53" s="12">
        <f>C18-C52</f>
        <v>0</v>
      </c>
      <c r="D53" s="12">
        <f>D18-D52</f>
        <v>0</v>
      </c>
      <c r="E53" s="12">
        <f>E18-E52</f>
        <v>0</v>
      </c>
      <c r="F53" s="12">
        <f>F18-F52</f>
        <v>0</v>
      </c>
      <c r="G53" s="12">
        <f>G18-G52</f>
        <v>0</v>
      </c>
      <c r="H53" s="12">
        <f>H18-H52</f>
        <v>0</v>
      </c>
      <c r="I53" s="12">
        <f>I18-I52</f>
        <v>0</v>
      </c>
      <c r="J53" s="12">
        <f>J18-J52</f>
        <v>0</v>
      </c>
      <c r="K53" s="12">
        <f>K18-K52</f>
        <v>0</v>
      </c>
      <c r="L53" s="12">
        <f>L18-L52</f>
        <v>0</v>
      </c>
      <c r="M53" s="12">
        <f>M18-M52</f>
        <v>0</v>
      </c>
      <c r="N53" s="12">
        <f>N18-N52</f>
        <v>0</v>
      </c>
      <c r="O53" s="3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1" t="s">
        <v>56</v>
      </c>
      <c r="B54" s="12">
        <f>B19-B52</f>
        <v>0</v>
      </c>
      <c r="C54" s="12">
        <f>C19-C52</f>
        <v>0</v>
      </c>
      <c r="D54" s="12">
        <f>D19-D52</f>
        <v>0</v>
      </c>
      <c r="E54" s="12">
        <f>E19-E52</f>
        <v>0</v>
      </c>
      <c r="F54" s="12">
        <f>F19-F52</f>
        <v>0</v>
      </c>
      <c r="G54" s="12">
        <f>G19-G52</f>
        <v>0</v>
      </c>
      <c r="H54" s="12">
        <f>H19-H52</f>
        <v>0</v>
      </c>
      <c r="I54" s="12">
        <f>I19-I52</f>
        <v>0</v>
      </c>
      <c r="J54" s="12">
        <f>J19-J52</f>
        <v>0</v>
      </c>
      <c r="K54" s="12">
        <f>K19-K52</f>
        <v>0</v>
      </c>
      <c r="L54" s="12">
        <f>L19-L52</f>
        <v>0</v>
      </c>
      <c r="M54" s="12">
        <f>M19-M52</f>
        <v>0</v>
      </c>
      <c r="N54" s="12">
        <f>M54</f>
        <v>0</v>
      </c>
      <c r="O54" s="3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1"/>
      <c r="B55" s="22"/>
      <c r="C55" s="23"/>
      <c r="D55" s="23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3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4"/>
      <c r="O56" s="3"/>
      <c r="P56" s="4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4"/>
      <c r="O57" s="3"/>
      <c r="P57" s="4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24"/>
      <c r="O58" s="3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4"/>
      <c r="O59" s="3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4"/>
      <c r="O60" s="3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4"/>
      <c r="O61" s="3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4"/>
      <c r="O62" s="3"/>
      <c r="P62" s="4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4"/>
      <c r="O63" s="3"/>
      <c r="P63" s="4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4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4"/>
      <c r="O65" s="3"/>
      <c r="P65" s="4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4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4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4"/>
      <c r="O68" s="3"/>
      <c r="P68" s="4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4"/>
      <c r="O69" s="3"/>
      <c r="P69" s="4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4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4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24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4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4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4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4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24"/>
      <c r="O77" s="3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24"/>
      <c r="O78" s="3"/>
      <c r="P78" s="4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4"/>
      <c r="O79" s="3"/>
      <c r="P79" s="4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24"/>
      <c r="O80" s="3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4"/>
      <c r="O81" s="3"/>
      <c r="P81" s="4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4"/>
      <c r="O82" s="3"/>
      <c r="P82" s="4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4"/>
      <c r="O83" s="3"/>
      <c r="P83" s="4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4"/>
      <c r="O84" s="3"/>
      <c r="P84" s="4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4"/>
      <c r="O85" s="3"/>
      <c r="P85" s="4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4"/>
      <c r="O86" s="3"/>
      <c r="P86" s="4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4"/>
      <c r="O87" s="3"/>
      <c r="P87" s="4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4"/>
      <c r="O88" s="3"/>
      <c r="P88" s="4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4"/>
      <c r="O89" s="3"/>
      <c r="P89" s="4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4"/>
      <c r="O90" s="3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4"/>
      <c r="O91" s="3"/>
      <c r="P91" s="4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4"/>
      <c r="O92" s="3"/>
      <c r="P92" s="4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4"/>
      <c r="O93" s="3"/>
      <c r="P93" s="4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4"/>
      <c r="O94" s="3"/>
      <c r="P94" s="4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4"/>
      <c r="O95" s="3"/>
      <c r="P95" s="4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4"/>
      <c r="O96" s="3"/>
      <c r="P96" s="4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4"/>
      <c r="O97" s="3"/>
      <c r="P97" s="4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4"/>
      <c r="O98" s="3"/>
      <c r="P98" s="4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4"/>
      <c r="O99" s="3"/>
      <c r="P99" s="4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4"/>
      <c r="O100" s="3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4"/>
      <c r="O101" s="3"/>
      <c r="P101" s="4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4"/>
      <c r="O102" s="3"/>
      <c r="P102" s="4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4"/>
      <c r="O103" s="3"/>
      <c r="P103" s="4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4"/>
      <c r="O104" s="3"/>
      <c r="P104" s="4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4"/>
      <c r="O105" s="3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4"/>
      <c r="O106" s="3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4"/>
      <c r="O107" s="3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4"/>
      <c r="O108" s="3"/>
      <c r="P108" s="4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4"/>
      <c r="O109" s="3"/>
      <c r="P109" s="4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4"/>
      <c r="O110" s="3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4"/>
      <c r="O111" s="3"/>
      <c r="P111" s="4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4"/>
      <c r="O112" s="3"/>
      <c r="P112" s="4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4"/>
      <c r="O113" s="3"/>
      <c r="P113" s="4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4"/>
      <c r="O114" s="3"/>
      <c r="P114" s="4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4"/>
      <c r="O115" s="3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4"/>
      <c r="O116" s="3"/>
      <c r="P116" s="4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4"/>
      <c r="O117" s="3"/>
      <c r="P117" s="4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4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4"/>
      <c r="O119" s="3"/>
      <c r="P119" s="4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4"/>
      <c r="O120" s="3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4"/>
      <c r="O121" s="3"/>
      <c r="P121" s="4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4"/>
      <c r="O122" s="3"/>
      <c r="P122" s="4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4"/>
      <c r="O123" s="3"/>
      <c r="P123" s="4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4"/>
      <c r="O124" s="3"/>
      <c r="P124" s="4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24"/>
      <c r="O125" s="3"/>
      <c r="P125" s="4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24"/>
      <c r="O126" s="3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24"/>
      <c r="O127" s="3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4"/>
      <c r="O128" s="3"/>
      <c r="P128" s="4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4"/>
      <c r="O129" s="3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4"/>
      <c r="O130" s="3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4"/>
      <c r="O131" s="3"/>
      <c r="P131" s="4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24"/>
      <c r="O132" s="3"/>
      <c r="P132" s="4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4"/>
      <c r="O133" s="3"/>
      <c r="P133" s="4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24"/>
      <c r="O134" s="3"/>
      <c r="P134" s="4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24"/>
      <c r="O135" s="3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4"/>
      <c r="O136" s="3"/>
      <c r="P136" s="4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24"/>
      <c r="O137" s="3"/>
      <c r="P137" s="4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24"/>
      <c r="O138" s="3"/>
      <c r="P138" s="4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24"/>
      <c r="O139" s="3"/>
      <c r="P139" s="4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4"/>
      <c r="O140" s="3"/>
      <c r="P140" s="4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24"/>
      <c r="O141" s="3"/>
      <c r="P141" s="4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24"/>
      <c r="O142" s="3"/>
      <c r="P142" s="4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4"/>
      <c r="O143" s="3"/>
      <c r="P143" s="4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4"/>
      <c r="O144" s="3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24"/>
      <c r="O145" s="3"/>
      <c r="P145" s="4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4"/>
      <c r="O146" s="3"/>
      <c r="P146" s="4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4"/>
      <c r="O147" s="3"/>
      <c r="P147" s="4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24"/>
      <c r="O148" s="3"/>
      <c r="P148" s="4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24"/>
      <c r="O149" s="3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4"/>
      <c r="O150" s="3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4"/>
      <c r="O151" s="3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24"/>
      <c r="O152" s="3"/>
      <c r="P152" s="4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24"/>
      <c r="O153" s="3"/>
      <c r="P153" s="4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4"/>
      <c r="O154" s="3"/>
      <c r="P154" s="4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24"/>
      <c r="O155" s="3"/>
      <c r="P155" s="4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4"/>
      <c r="O156" s="3"/>
      <c r="P156" s="4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24"/>
      <c r="O157" s="3"/>
      <c r="P157" s="4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24"/>
      <c r="O158" s="3"/>
      <c r="P158" s="4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24"/>
      <c r="O159" s="3"/>
      <c r="P159" s="4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24"/>
      <c r="O160" s="3"/>
      <c r="P160" s="4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24"/>
      <c r="O161" s="3"/>
      <c r="P161" s="4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24"/>
      <c r="O162" s="3"/>
      <c r="P162" s="4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24"/>
      <c r="O163" s="3"/>
      <c r="P163" s="4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4"/>
      <c r="O164" s="3"/>
      <c r="P164" s="4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24"/>
      <c r="O165" s="3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24"/>
      <c r="O166" s="3"/>
      <c r="P166" s="4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24"/>
      <c r="O167" s="3"/>
      <c r="P167" s="4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24"/>
      <c r="O168" s="3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24"/>
      <c r="O169" s="3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24"/>
      <c r="O170" s="3"/>
      <c r="P170" s="4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24"/>
      <c r="O171" s="3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4"/>
      <c r="O172" s="3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24"/>
      <c r="O173" s="3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4"/>
      <c r="O174" s="3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24"/>
      <c r="O175" s="3"/>
      <c r="P175" s="4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4"/>
      <c r="O176" s="3"/>
      <c r="P176" s="4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24"/>
      <c r="O177" s="3"/>
      <c r="P177" s="4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4"/>
      <c r="O178" s="3"/>
      <c r="P178" s="4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24"/>
      <c r="O179" s="3"/>
      <c r="P179" s="4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24"/>
      <c r="O180" s="3"/>
      <c r="P180" s="4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24"/>
      <c r="O181" s="3"/>
      <c r="P181" s="4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24"/>
      <c r="O182" s="3"/>
      <c r="P182" s="4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24"/>
      <c r="O183" s="3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24"/>
      <c r="O184" s="3"/>
      <c r="P184" s="4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24"/>
      <c r="O185" s="3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24"/>
      <c r="O186" s="3"/>
      <c r="P186" s="4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24"/>
      <c r="O187" s="3"/>
      <c r="P187" s="4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4"/>
      <c r="O188" s="3"/>
      <c r="P188" s="4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4"/>
      <c r="O189" s="3"/>
      <c r="P189" s="4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4"/>
      <c r="O190" s="3"/>
      <c r="P190" s="4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24"/>
      <c r="O191" s="3"/>
      <c r="P191" s="4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24"/>
      <c r="O192" s="3"/>
      <c r="P192" s="4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4"/>
      <c r="O193" s="3"/>
      <c r="P193" s="4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24"/>
      <c r="O194" s="3"/>
      <c r="P194" s="4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24"/>
      <c r="O195" s="3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24"/>
      <c r="O196" s="3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24"/>
      <c r="O197" s="3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24"/>
      <c r="O198" s="3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24"/>
      <c r="O199" s="3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24"/>
      <c r="O200" s="3"/>
      <c r="P200" s="4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24"/>
      <c r="O201" s="3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24"/>
      <c r="O202" s="3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24"/>
      <c r="O203" s="3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24"/>
      <c r="O204" s="3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24"/>
      <c r="O205" s="3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24"/>
      <c r="O206" s="3"/>
      <c r="P206" s="4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24"/>
      <c r="O207" s="3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24"/>
      <c r="O208" s="3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4"/>
      <c r="O209" s="3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4"/>
      <c r="O210" s="3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4"/>
      <c r="O211" s="3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4"/>
      <c r="O212" s="3"/>
      <c r="P212" s="4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4"/>
      <c r="O213" s="3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4"/>
      <c r="O214" s="3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4"/>
      <c r="O215" s="3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4"/>
      <c r="O216" s="3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4"/>
      <c r="O217" s="3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4"/>
      <c r="O218" s="3"/>
      <c r="P218" s="4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4"/>
      <c r="O219" s="3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4"/>
      <c r="O220" s="3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4"/>
      <c r="O221" s="3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4"/>
      <c r="O222" s="3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4"/>
      <c r="O223" s="3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4"/>
      <c r="O224" s="3"/>
      <c r="P224" s="4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4"/>
      <c r="O225" s="3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4"/>
      <c r="O226" s="3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4"/>
      <c r="O227" s="3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4"/>
      <c r="O228" s="3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4"/>
      <c r="O229" s="3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4"/>
      <c r="O230" s="3"/>
      <c r="P230" s="4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4"/>
      <c r="O231" s="3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4"/>
      <c r="O232" s="3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4"/>
      <c r="O233" s="3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4"/>
      <c r="O234" s="3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4"/>
      <c r="O235" s="3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4"/>
      <c r="O236" s="3"/>
      <c r="P236" s="4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4"/>
      <c r="O237" s="3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4"/>
      <c r="O238" s="3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4"/>
      <c r="O239" s="3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4"/>
      <c r="O240" s="3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4"/>
      <c r="O241" s="3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4"/>
      <c r="O242" s="3"/>
      <c r="P242" s="4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4"/>
      <c r="O243" s="3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4"/>
      <c r="O244" s="3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4"/>
      <c r="O245" s="3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4"/>
      <c r="O246" s="3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4"/>
      <c r="O247" s="3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4"/>
      <c r="O248" s="3"/>
      <c r="P248" s="4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4"/>
      <c r="O249" s="3"/>
      <c r="P249" s="4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4"/>
      <c r="O250" s="3"/>
      <c r="P250" s="4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4"/>
      <c r="O251" s="3"/>
      <c r="P251" s="4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4"/>
      <c r="O252" s="3"/>
      <c r="P252" s="4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4"/>
      <c r="O253" s="3"/>
      <c r="P253" s="4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4"/>
      <c r="O254" s="3"/>
      <c r="P254" s="4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sheetProtection algorithmName="SHA-512" hashValue="0Irh3kHjHaZLyrypT+DfH/m+d9wh9Al4ovNo6zCCPtc4B0LAG1fLNvtVtmQ25MTmnib5BVrdny6Zhntg0LldvQ==" saltValue="wyLY/bnOKfPy5gUQrTtrFA==" spinCount="100000" sheet="1" objects="1" scenarios="1" formatColumns="0" formatRows="0" insertRows="0" insertHyperlinks="0" deleteRows="0" selectLockedCells="1"/>
  <protectedRanges>
    <protectedRange algorithmName="SHA-512" hashValue="MqBel6MO5GP20txYDBjnvjh+31YwNT5nZviw9jrYY9wvNjj9ysIytx7yZBsX71TCzPNP+Lzdm5ASIppLW1Lx5w==" saltValue="clSWGfmcpJ7RF1FAczljKA==" spinCount="100000" sqref="B52:M54" name="Range4"/>
    <protectedRange algorithmName="SHA-512" hashValue="J1eKvlyKAtDMV0QH0IqDZtdSy7wrSA3UcMHpLGvVqyF7pcsh9dktIz3onidgwTGcHmhP58r9WjsiJRmbg10U1w==" saltValue="ucUqP7IYMaXP1zYsgzEZgA==" spinCount="100000" sqref="B18:M19" name="Range3"/>
    <protectedRange algorithmName="SHA-512" hashValue="/VOdOUo8abemf1oh5LkLBNzhFSpb6YR53ZG0rsuZTIKs35Be2mF689gC5/RWQ747tQy09caMY3UfKwXYHVEJEw==" saltValue="9HOt5vK8d8giTrkO+3rn/w==" spinCount="100000" sqref="N6:N54" name="Range2"/>
    <protectedRange algorithmName="SHA-512" hashValue="S5j88SYjWmWDJPS61VIxEl9KsIEe/hbTAJOrMwnI25ppPJ9FyTfP5JgWUA+OIDQqptwNNpDEuMFHV7pR7KuBYQ==" saltValue="MOKjVOBTq2eUkMTh3OHGUA==" spinCount="100000" sqref="B4:N4" name="Range1"/>
  </protectedRanges>
  <mergeCells count="2">
    <mergeCell ref="M1:N1"/>
    <mergeCell ref="B2:E2"/>
  </mergeCells>
  <pageMargins left="0.2" right="0.2" top="0.25" bottom="0.25" header="0" footer="0"/>
  <pageSetup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1E0E-FB0E-447A-BA01-78AF8610A7F9}">
  <dimension ref="A1:Z996"/>
  <sheetViews>
    <sheetView tabSelected="1" workbookViewId="0"/>
  </sheetViews>
  <sheetFormatPr defaultColWidth="14.42578125" defaultRowHeight="15"/>
  <cols>
    <col min="1" max="1" width="41.140625" customWidth="1"/>
    <col min="2" max="2" width="15.42578125" customWidth="1"/>
    <col min="3" max="3" width="10.85546875" customWidth="1"/>
    <col min="4" max="4" width="11.5703125" customWidth="1"/>
    <col min="5" max="5" width="11.7109375" customWidth="1"/>
    <col min="6" max="6" width="11.85546875" customWidth="1"/>
    <col min="7" max="8" width="13.42578125" customWidth="1"/>
    <col min="9" max="9" width="12.7109375" customWidth="1"/>
    <col min="10" max="11" width="12.85546875" customWidth="1"/>
    <col min="12" max="12" width="12.7109375" customWidth="1"/>
    <col min="13" max="13" width="12.28515625" customWidth="1"/>
    <col min="14" max="14" width="13.42578125" customWidth="1"/>
    <col min="15" max="15" width="9.42578125" customWidth="1"/>
    <col min="16" max="16" width="1" customWidth="1"/>
    <col min="17" max="17" width="11.42578125" customWidth="1"/>
    <col min="18" max="26" width="8.85546875" customWidth="1"/>
  </cols>
  <sheetData>
    <row r="1" spans="1:26">
      <c r="A1" s="60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1"/>
      <c r="L1" s="2"/>
      <c r="M1" s="61">
        <v>2027</v>
      </c>
      <c r="N1" s="63"/>
      <c r="O1" s="3"/>
      <c r="P1" s="4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5"/>
      <c r="B2" s="62"/>
      <c r="C2" s="64"/>
      <c r="D2" s="64"/>
      <c r="E2" s="63"/>
      <c r="F2" s="6"/>
      <c r="G2" s="6"/>
      <c r="H2" s="6"/>
      <c r="I2" s="6"/>
      <c r="J2" s="6"/>
      <c r="K2" s="6"/>
      <c r="L2" s="6"/>
      <c r="M2" s="6"/>
      <c r="N2" s="7"/>
      <c r="O2" s="3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8">
        <v>2027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10" t="s">
        <v>13</v>
      </c>
      <c r="O3" s="3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11" t="s">
        <v>14</v>
      </c>
      <c r="B4" s="59">
        <f>'2026 Site Ca'!N54</f>
        <v>0</v>
      </c>
      <c r="C4" s="12">
        <f t="shared" ref="C4:N4" si="0">B54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3"/>
      <c r="P4" s="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51"/>
      <c r="O5" s="3"/>
      <c r="P5" s="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7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53">
        <f t="shared" ref="N6:N7" si="1">SUM(B6:M6)</f>
        <v>0</v>
      </c>
      <c r="O6" s="3"/>
      <c r="P6" s="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3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53">
        <f t="shared" si="1"/>
        <v>0</v>
      </c>
      <c r="O7" s="3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33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>
        <f>SUM(B8:M8)</f>
        <v>0</v>
      </c>
      <c r="O8" s="3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33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53">
        <f>SUM(B9:M9)</f>
        <v>0</v>
      </c>
      <c r="O9" s="3"/>
      <c r="P9" s="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3" t="s">
        <v>19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53">
        <f t="shared" ref="N10:N14" si="2">SUM(B10:M10)</f>
        <v>0</v>
      </c>
      <c r="O10" s="3"/>
      <c r="P10" s="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3" t="s">
        <v>20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53">
        <f>SUM(B11:M11)</f>
        <v>0</v>
      </c>
      <c r="O11" s="3"/>
      <c r="P11" s="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3" t="s">
        <v>21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53">
        <f>SUM(B12:M12)</f>
        <v>0</v>
      </c>
      <c r="O12" s="3"/>
      <c r="P12" s="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3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3">
        <f t="shared" si="2"/>
        <v>0</v>
      </c>
      <c r="O13" s="3"/>
      <c r="P13" s="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3" t="s">
        <v>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3">
        <f t="shared" si="2"/>
        <v>0</v>
      </c>
      <c r="O14" s="3"/>
      <c r="P14" s="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2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3">
        <f>SUM(B15:M15)</f>
        <v>0</v>
      </c>
      <c r="O15" s="3"/>
      <c r="P15" s="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6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53">
        <f t="shared" ref="N16:N18" si="3">SUM(B16:M16)</f>
        <v>0</v>
      </c>
      <c r="O16" s="3"/>
      <c r="P16" s="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>
        <f t="shared" si="3"/>
        <v>0</v>
      </c>
      <c r="O17" s="3"/>
      <c r="P17" s="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7" t="s">
        <v>25</v>
      </c>
      <c r="B18" s="56">
        <f t="shared" ref="B18:M18" si="4">SUM(B7:B17)</f>
        <v>0</v>
      </c>
      <c r="C18" s="56">
        <f t="shared" si="4"/>
        <v>0</v>
      </c>
      <c r="D18" s="56">
        <f t="shared" si="4"/>
        <v>0</v>
      </c>
      <c r="E18" s="56">
        <f t="shared" si="4"/>
        <v>0</v>
      </c>
      <c r="F18" s="56">
        <f t="shared" si="4"/>
        <v>0</v>
      </c>
      <c r="G18" s="56">
        <f t="shared" si="4"/>
        <v>0</v>
      </c>
      <c r="H18" s="56">
        <f t="shared" si="4"/>
        <v>0</v>
      </c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12">
        <f t="shared" si="3"/>
        <v>0</v>
      </c>
      <c r="O18" s="3"/>
      <c r="P18" s="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3" t="s">
        <v>26</v>
      </c>
      <c r="B19" s="57">
        <f t="shared" ref="B19:M19" si="5">SUM(B7:B17)+B4</f>
        <v>0</v>
      </c>
      <c r="C19" s="57">
        <f t="shared" si="5"/>
        <v>0</v>
      </c>
      <c r="D19" s="57">
        <f t="shared" si="5"/>
        <v>0</v>
      </c>
      <c r="E19" s="57">
        <f t="shared" si="5"/>
        <v>0</v>
      </c>
      <c r="F19" s="57">
        <f t="shared" si="5"/>
        <v>0</v>
      </c>
      <c r="G19" s="57">
        <f t="shared" si="5"/>
        <v>0</v>
      </c>
      <c r="H19" s="57">
        <f t="shared" si="5"/>
        <v>0</v>
      </c>
      <c r="I19" s="57">
        <f t="shared" si="5"/>
        <v>0</v>
      </c>
      <c r="J19" s="57">
        <f t="shared" si="5"/>
        <v>0</v>
      </c>
      <c r="K19" s="57">
        <f t="shared" si="5"/>
        <v>0</v>
      </c>
      <c r="L19" s="57">
        <f t="shared" si="5"/>
        <v>0</v>
      </c>
      <c r="M19" s="57">
        <f t="shared" si="5"/>
        <v>0</v>
      </c>
      <c r="N19" s="54">
        <f>N4</f>
        <v>0</v>
      </c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5" t="s">
        <v>27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53">
        <f t="shared" ref="N20:N24" si="6">SUM(B20:M20)</f>
        <v>0</v>
      </c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53">
        <f t="shared" si="6"/>
        <v>0</v>
      </c>
      <c r="O21" s="3"/>
      <c r="P21" s="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38" t="s">
        <v>28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53">
        <f t="shared" si="6"/>
        <v>0</v>
      </c>
      <c r="O22" s="3"/>
      <c r="P22" s="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9" t="s">
        <v>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55">
        <f t="shared" si="6"/>
        <v>0</v>
      </c>
      <c r="O23" s="18"/>
      <c r="P23" s="19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41" t="s">
        <v>30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55">
        <f t="shared" si="6"/>
        <v>0</v>
      </c>
      <c r="O24" s="18"/>
      <c r="P24" s="19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38" t="s">
        <v>31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53">
        <f>SUM(B25:M25)</f>
        <v>0</v>
      </c>
      <c r="O25" s="3"/>
      <c r="P25" s="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3" t="s">
        <v>32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53">
        <f>SUM(B26:M26)</f>
        <v>0</v>
      </c>
      <c r="O26" s="3"/>
      <c r="P26" s="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42" t="s">
        <v>33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53">
        <f t="shared" ref="N27:N29" si="7">SUM(B27:M27)</f>
        <v>0</v>
      </c>
      <c r="O27" s="3"/>
      <c r="P27" s="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42" t="s">
        <v>34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53">
        <f t="shared" si="7"/>
        <v>0</v>
      </c>
      <c r="O28" s="3"/>
      <c r="P28" s="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42" t="s">
        <v>35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53">
        <f t="shared" si="7"/>
        <v>0</v>
      </c>
      <c r="O29" s="3"/>
      <c r="P29" s="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3" t="s">
        <v>36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53">
        <f>SUM(B30:M30)</f>
        <v>0</v>
      </c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3" t="s">
        <v>37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53">
        <f>SUM(B31:M31)</f>
        <v>0</v>
      </c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3" t="s">
        <v>38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53">
        <f t="shared" ref="N32:N41" si="8">SUM(B32:M32)</f>
        <v>0</v>
      </c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3" t="s">
        <v>39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53">
        <f t="shared" si="8"/>
        <v>0</v>
      </c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3" t="s">
        <v>40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53">
        <f t="shared" si="8"/>
        <v>0</v>
      </c>
      <c r="O34" s="3"/>
      <c r="P34" s="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3" t="s">
        <v>41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53">
        <f t="shared" si="8"/>
        <v>0</v>
      </c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6" t="s">
        <v>42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53">
        <f t="shared" si="8"/>
        <v>0</v>
      </c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3" t="s">
        <v>43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53">
        <f t="shared" si="8"/>
        <v>0</v>
      </c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3" t="s">
        <v>44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53">
        <f t="shared" si="8"/>
        <v>0</v>
      </c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3" t="s">
        <v>45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53">
        <f t="shared" si="8"/>
        <v>0</v>
      </c>
      <c r="O39" s="3"/>
      <c r="P39" s="4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3" t="s">
        <v>46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53">
        <f t="shared" si="8"/>
        <v>0</v>
      </c>
      <c r="O40" s="3"/>
      <c r="P40" s="4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43" t="s">
        <v>47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53">
        <f t="shared" si="8"/>
        <v>0</v>
      </c>
      <c r="O41" s="3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3" t="s">
        <v>48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53">
        <f>SUM(B42:M42)</f>
        <v>0</v>
      </c>
      <c r="O42" s="3"/>
      <c r="P42" s="4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3" t="s">
        <v>49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53">
        <f t="shared" ref="N43:N45" si="9">SUM(B43:M43)</f>
        <v>0</v>
      </c>
      <c r="O43" s="3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3" t="s">
        <v>50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53">
        <f t="shared" si="9"/>
        <v>0</v>
      </c>
      <c r="O44" s="3"/>
      <c r="P44" s="4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>
      <c r="A45" s="44" t="s">
        <v>51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53">
        <f t="shared" si="9"/>
        <v>0</v>
      </c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>
      <c r="A46" s="33" t="s">
        <v>52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3">
        <f>SUM(B46:M46)</f>
        <v>0</v>
      </c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3" t="s">
        <v>52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3">
        <f>SUM(B47:M47)</f>
        <v>0</v>
      </c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45" t="s">
        <v>53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53">
        <f>SUM(B48:M48)</f>
        <v>0</v>
      </c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53">
        <f>SUM(B49:M49)</f>
        <v>0</v>
      </c>
      <c r="O49" s="3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53">
        <f>SUM(B50:M50)</f>
        <v>0</v>
      </c>
      <c r="O50" s="3"/>
      <c r="P50" s="4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53">
        <f t="shared" ref="N51:N52" si="10">SUM(B51:M51)</f>
        <v>0</v>
      </c>
      <c r="O51" s="3"/>
      <c r="P51" s="4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7" t="s">
        <v>54</v>
      </c>
      <c r="B52" s="58">
        <f>SUM(B20:B51)</f>
        <v>0</v>
      </c>
      <c r="C52" s="58">
        <f>SUM(C20:C51)</f>
        <v>0</v>
      </c>
      <c r="D52" s="58">
        <f>SUM(D20:D51)</f>
        <v>0</v>
      </c>
      <c r="E52" s="58">
        <f>SUM(E20:E51)</f>
        <v>0</v>
      </c>
      <c r="F52" s="58">
        <f>SUM(F20:F51)</f>
        <v>0</v>
      </c>
      <c r="G52" s="58">
        <f>SUM(G20:G51)</f>
        <v>0</v>
      </c>
      <c r="H52" s="58">
        <f>SUM(H20:H51)</f>
        <v>0</v>
      </c>
      <c r="I52" s="58">
        <f>SUM(I20:I51)</f>
        <v>0</v>
      </c>
      <c r="J52" s="58">
        <f>SUM(J20:J51)</f>
        <v>0</v>
      </c>
      <c r="K52" s="58">
        <f>SUM(K20:K51)</f>
        <v>0</v>
      </c>
      <c r="L52" s="58">
        <f>SUM(L20:L51)</f>
        <v>0</v>
      </c>
      <c r="M52" s="58">
        <f>SUM(M20:M51)</f>
        <v>0</v>
      </c>
      <c r="N52" s="12">
        <f t="shared" si="10"/>
        <v>0</v>
      </c>
      <c r="O52" s="3"/>
      <c r="P52" s="4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1" t="s">
        <v>55</v>
      </c>
      <c r="B53" s="12">
        <f>B18-B52</f>
        <v>0</v>
      </c>
      <c r="C53" s="12">
        <f>C18-C52</f>
        <v>0</v>
      </c>
      <c r="D53" s="12">
        <f>D18-D52</f>
        <v>0</v>
      </c>
      <c r="E53" s="12">
        <f>E18-E52</f>
        <v>0</v>
      </c>
      <c r="F53" s="12">
        <f>F18-F52</f>
        <v>0</v>
      </c>
      <c r="G53" s="12">
        <f>G18-G52</f>
        <v>0</v>
      </c>
      <c r="H53" s="12">
        <f>H18-H52</f>
        <v>0</v>
      </c>
      <c r="I53" s="12">
        <f>I18-I52</f>
        <v>0</v>
      </c>
      <c r="J53" s="12">
        <f>J18-J52</f>
        <v>0</v>
      </c>
      <c r="K53" s="12">
        <f>K18-K52</f>
        <v>0</v>
      </c>
      <c r="L53" s="12">
        <f>L18-L52</f>
        <v>0</v>
      </c>
      <c r="M53" s="12">
        <f>M18-M52</f>
        <v>0</v>
      </c>
      <c r="N53" s="12">
        <f>N18-N52</f>
        <v>0</v>
      </c>
      <c r="O53" s="3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1" t="s">
        <v>56</v>
      </c>
      <c r="B54" s="12">
        <f>B19-B52</f>
        <v>0</v>
      </c>
      <c r="C54" s="12">
        <f>C19-C52</f>
        <v>0</v>
      </c>
      <c r="D54" s="12">
        <f>D19-D52</f>
        <v>0</v>
      </c>
      <c r="E54" s="12">
        <f>E19-E52</f>
        <v>0</v>
      </c>
      <c r="F54" s="12">
        <f>F19-F52</f>
        <v>0</v>
      </c>
      <c r="G54" s="12">
        <f>G19-G52</f>
        <v>0</v>
      </c>
      <c r="H54" s="12">
        <f>H19-H52</f>
        <v>0</v>
      </c>
      <c r="I54" s="12">
        <f>I19-I52</f>
        <v>0</v>
      </c>
      <c r="J54" s="12">
        <f>J19-J52</f>
        <v>0</v>
      </c>
      <c r="K54" s="12">
        <f>K19-K52</f>
        <v>0</v>
      </c>
      <c r="L54" s="12">
        <f>L19-L52</f>
        <v>0</v>
      </c>
      <c r="M54" s="12">
        <f>M19-M52</f>
        <v>0</v>
      </c>
      <c r="N54" s="12">
        <f>M54</f>
        <v>0</v>
      </c>
      <c r="O54" s="3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1"/>
      <c r="B55" s="22"/>
      <c r="C55" s="23"/>
      <c r="D55" s="23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3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4"/>
      <c r="O56" s="3"/>
      <c r="P56" s="4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4"/>
      <c r="O57" s="3"/>
      <c r="P57" s="4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24"/>
      <c r="O58" s="3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4"/>
      <c r="O59" s="3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4"/>
      <c r="O60" s="3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4"/>
      <c r="O61" s="3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4"/>
      <c r="O62" s="3"/>
      <c r="P62" s="4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4"/>
      <c r="O63" s="3"/>
      <c r="P63" s="4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4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4"/>
      <c r="O65" s="3"/>
      <c r="P65" s="4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4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4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4"/>
      <c r="O68" s="3"/>
      <c r="P68" s="4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4"/>
      <c r="O69" s="3"/>
      <c r="P69" s="4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4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24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24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4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24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24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4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24"/>
      <c r="O77" s="3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24"/>
      <c r="O78" s="3"/>
      <c r="P78" s="4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24"/>
      <c r="O79" s="3"/>
      <c r="P79" s="4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24"/>
      <c r="O80" s="3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24"/>
      <c r="O81" s="3"/>
      <c r="P81" s="4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24"/>
      <c r="O82" s="3"/>
      <c r="P82" s="4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24"/>
      <c r="O83" s="3"/>
      <c r="P83" s="4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24"/>
      <c r="O84" s="3"/>
      <c r="P84" s="4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24"/>
      <c r="O85" s="3"/>
      <c r="P85" s="4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24"/>
      <c r="O86" s="3"/>
      <c r="P86" s="4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24"/>
      <c r="O87" s="3"/>
      <c r="P87" s="4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24"/>
      <c r="O88" s="3"/>
      <c r="P88" s="4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24"/>
      <c r="O89" s="3"/>
      <c r="P89" s="4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4"/>
      <c r="O90" s="3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24"/>
      <c r="O91" s="3"/>
      <c r="P91" s="4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24"/>
      <c r="O92" s="3"/>
      <c r="P92" s="4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24"/>
      <c r="O93" s="3"/>
      <c r="P93" s="4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24"/>
      <c r="O94" s="3"/>
      <c r="P94" s="4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24"/>
      <c r="O95" s="3"/>
      <c r="P95" s="4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24"/>
      <c r="O96" s="3"/>
      <c r="P96" s="4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24"/>
      <c r="O97" s="3"/>
      <c r="P97" s="4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24"/>
      <c r="O98" s="3"/>
      <c r="P98" s="4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24"/>
      <c r="O99" s="3"/>
      <c r="P99" s="4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24"/>
      <c r="O100" s="3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4"/>
      <c r="O101" s="3"/>
      <c r="P101" s="4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4"/>
      <c r="O102" s="3"/>
      <c r="P102" s="4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24"/>
      <c r="O103" s="3"/>
      <c r="P103" s="4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4"/>
      <c r="O104" s="3"/>
      <c r="P104" s="4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24"/>
      <c r="O105" s="3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4"/>
      <c r="O106" s="3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24"/>
      <c r="O107" s="3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24"/>
      <c r="O108" s="3"/>
      <c r="P108" s="4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4"/>
      <c r="O109" s="3"/>
      <c r="P109" s="4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4"/>
      <c r="O110" s="3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4"/>
      <c r="O111" s="3"/>
      <c r="P111" s="4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4"/>
      <c r="O112" s="3"/>
      <c r="P112" s="4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4"/>
      <c r="O113" s="3"/>
      <c r="P113" s="4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24"/>
      <c r="O114" s="3"/>
      <c r="P114" s="4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24"/>
      <c r="O115" s="3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4"/>
      <c r="O116" s="3"/>
      <c r="P116" s="4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24"/>
      <c r="O117" s="3"/>
      <c r="P117" s="4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24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4"/>
      <c r="O119" s="3"/>
      <c r="P119" s="4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4"/>
      <c r="O120" s="3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24"/>
      <c r="O121" s="3"/>
      <c r="P121" s="4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24"/>
      <c r="O122" s="3"/>
      <c r="P122" s="4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24"/>
      <c r="O123" s="3"/>
      <c r="P123" s="4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24"/>
      <c r="O124" s="3"/>
      <c r="P124" s="4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24"/>
      <c r="O125" s="3"/>
      <c r="P125" s="4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24"/>
      <c r="O126" s="3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24"/>
      <c r="O127" s="3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24"/>
      <c r="O128" s="3"/>
      <c r="P128" s="4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24"/>
      <c r="O129" s="3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24"/>
      <c r="O130" s="3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24"/>
      <c r="O131" s="3"/>
      <c r="P131" s="4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24"/>
      <c r="O132" s="3"/>
      <c r="P132" s="4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4"/>
      <c r="O133" s="3"/>
      <c r="P133" s="4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24"/>
      <c r="O134" s="3"/>
      <c r="P134" s="4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24"/>
      <c r="O135" s="3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4"/>
      <c r="O136" s="3"/>
      <c r="P136" s="4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24"/>
      <c r="O137" s="3"/>
      <c r="P137" s="4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24"/>
      <c r="O138" s="3"/>
      <c r="P138" s="4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24"/>
      <c r="O139" s="3"/>
      <c r="P139" s="4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24"/>
      <c r="O140" s="3"/>
      <c r="P140" s="4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24"/>
      <c r="O141" s="3"/>
      <c r="P141" s="4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24"/>
      <c r="O142" s="3"/>
      <c r="P142" s="4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24"/>
      <c r="O143" s="3"/>
      <c r="P143" s="4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24"/>
      <c r="O144" s="3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24"/>
      <c r="O145" s="3"/>
      <c r="P145" s="4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24"/>
      <c r="O146" s="3"/>
      <c r="P146" s="4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24"/>
      <c r="O147" s="3"/>
      <c r="P147" s="4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24"/>
      <c r="O148" s="3"/>
      <c r="P148" s="4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24"/>
      <c r="O149" s="3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4"/>
      <c r="O150" s="3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24"/>
      <c r="O151" s="3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24"/>
      <c r="O152" s="3"/>
      <c r="P152" s="4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24"/>
      <c r="O153" s="3"/>
      <c r="P153" s="4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24"/>
      <c r="O154" s="3"/>
      <c r="P154" s="4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24"/>
      <c r="O155" s="3"/>
      <c r="P155" s="4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24"/>
      <c r="O156" s="3"/>
      <c r="P156" s="4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24"/>
      <c r="O157" s="3"/>
      <c r="P157" s="4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24"/>
      <c r="O158" s="3"/>
      <c r="P158" s="4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24"/>
      <c r="O159" s="3"/>
      <c r="P159" s="4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24"/>
      <c r="O160" s="3"/>
      <c r="P160" s="4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24"/>
      <c r="O161" s="3"/>
      <c r="P161" s="4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24"/>
      <c r="O162" s="3"/>
      <c r="P162" s="4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24"/>
      <c r="O163" s="3"/>
      <c r="P163" s="4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24"/>
      <c r="O164" s="3"/>
      <c r="P164" s="4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24"/>
      <c r="O165" s="3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24"/>
      <c r="O166" s="3"/>
      <c r="P166" s="4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24"/>
      <c r="O167" s="3"/>
      <c r="P167" s="4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24"/>
      <c r="O168" s="3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24"/>
      <c r="O169" s="3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24"/>
      <c r="O170" s="3"/>
      <c r="P170" s="4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24"/>
      <c r="O171" s="3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24"/>
      <c r="O172" s="3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24"/>
      <c r="O173" s="3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24"/>
      <c r="O174" s="3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24"/>
      <c r="O175" s="3"/>
      <c r="P175" s="4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24"/>
      <c r="O176" s="3"/>
      <c r="P176" s="4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24"/>
      <c r="O177" s="3"/>
      <c r="P177" s="4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24"/>
      <c r="O178" s="3"/>
      <c r="P178" s="4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24"/>
      <c r="O179" s="3"/>
      <c r="P179" s="4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24"/>
      <c r="O180" s="3"/>
      <c r="P180" s="4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24"/>
      <c r="O181" s="3"/>
      <c r="P181" s="4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24"/>
      <c r="O182" s="3"/>
      <c r="P182" s="4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24"/>
      <c r="O183" s="3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24"/>
      <c r="O184" s="3"/>
      <c r="P184" s="4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24"/>
      <c r="O185" s="3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24"/>
      <c r="O186" s="3"/>
      <c r="P186" s="4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24"/>
      <c r="O187" s="3"/>
      <c r="P187" s="4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24"/>
      <c r="O188" s="3"/>
      <c r="P188" s="4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24"/>
      <c r="O189" s="3"/>
      <c r="P189" s="4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4"/>
      <c r="O190" s="3"/>
      <c r="P190" s="4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24"/>
      <c r="O191" s="3"/>
      <c r="P191" s="4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24"/>
      <c r="O192" s="3"/>
      <c r="P192" s="4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4"/>
      <c r="O193" s="3"/>
      <c r="P193" s="4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24"/>
      <c r="O194" s="3"/>
      <c r="P194" s="4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24"/>
      <c r="O195" s="3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24"/>
      <c r="O196" s="3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24"/>
      <c r="O197" s="3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24"/>
      <c r="O198" s="3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24"/>
      <c r="O199" s="3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24"/>
      <c r="O200" s="3"/>
      <c r="P200" s="4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24"/>
      <c r="O201" s="3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24"/>
      <c r="O202" s="3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24"/>
      <c r="O203" s="3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24"/>
      <c r="O204" s="3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24"/>
      <c r="O205" s="3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24"/>
      <c r="O206" s="3"/>
      <c r="P206" s="4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24"/>
      <c r="O207" s="3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24"/>
      <c r="O208" s="3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4"/>
      <c r="O209" s="3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4"/>
      <c r="O210" s="3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4"/>
      <c r="O211" s="3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4"/>
      <c r="O212" s="3"/>
      <c r="P212" s="4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4"/>
      <c r="O213" s="3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4"/>
      <c r="O214" s="3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4"/>
      <c r="O215" s="3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4"/>
      <c r="O216" s="3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4"/>
      <c r="O217" s="3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4"/>
      <c r="O218" s="3"/>
      <c r="P218" s="4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4"/>
      <c r="O219" s="3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4"/>
      <c r="O220" s="3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4"/>
      <c r="O221" s="3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4"/>
      <c r="O222" s="3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4"/>
      <c r="O223" s="3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4"/>
      <c r="O224" s="3"/>
      <c r="P224" s="4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4"/>
      <c r="O225" s="3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4"/>
      <c r="O226" s="3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4"/>
      <c r="O227" s="3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4"/>
      <c r="O228" s="3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4"/>
      <c r="O229" s="3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4"/>
      <c r="O230" s="3"/>
      <c r="P230" s="4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4"/>
      <c r="O231" s="3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4"/>
      <c r="O232" s="3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4"/>
      <c r="O233" s="3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4"/>
      <c r="O234" s="3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4"/>
      <c r="O235" s="3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4"/>
      <c r="O236" s="3"/>
      <c r="P236" s="4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4"/>
      <c r="O237" s="3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4"/>
      <c r="O238" s="3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4"/>
      <c r="O239" s="3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4"/>
      <c r="O240" s="3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4"/>
      <c r="O241" s="3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4"/>
      <c r="O242" s="3"/>
      <c r="P242" s="4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4"/>
      <c r="O243" s="3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4"/>
      <c r="O244" s="3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4"/>
      <c r="O245" s="3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4"/>
      <c r="O246" s="3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4"/>
      <c r="O247" s="3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4"/>
      <c r="O248" s="3"/>
      <c r="P248" s="4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4"/>
      <c r="O249" s="3"/>
      <c r="P249" s="4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4"/>
      <c r="O250" s="3"/>
      <c r="P250" s="4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4"/>
      <c r="O251" s="3"/>
      <c r="P251" s="4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4"/>
      <c r="O252" s="3"/>
      <c r="P252" s="4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4"/>
      <c r="O253" s="3"/>
      <c r="P253" s="4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4"/>
      <c r="O254" s="3"/>
      <c r="P254" s="4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sheetProtection algorithmName="SHA-512" hashValue="U/EaeaYK65BDA48sg0YN6o/jRxqtwPoktBQEg3gph4eSpQZRSfYa8Uaomr+UKHiUev6YCk6XYRSFgBxHYeNJ6A==" saltValue="WNStefPI9P3ble5wGTVEAQ==" spinCount="100000" sheet="1" objects="1" scenarios="1" formatColumns="0" formatRows="0" insertRows="0" insertHyperlinks="0" deleteRows="0" selectLockedCells="1"/>
  <protectedRanges>
    <protectedRange algorithmName="SHA-512" hashValue="AImoIzzdV4p9OF2XiL9q2Kk7RvmJEU9VP0X+5LKamUry4NtB7T+plMc5EebDVUbVaiu3o8UcP9KcMUNeVeojWg==" saltValue="ji8tdd5QrY7Xcfz6CMn5pA==" spinCount="100000" sqref="B52:M54" name="Range4"/>
    <protectedRange algorithmName="SHA-512" hashValue="zRW2ZtezS3G5UZGlpaVzyU0Ge/W5CePLLfHUnb4TMZvCTWsspj5Jg9mfDCguUiwWqRTS+lYXWq7mMnXPO76O+g==" saltValue="boHNnv5UXgCExZSb8O2e5Q==" spinCount="100000" sqref="N6:N7 N10 N13:N14 N16:N24 N27:N29 N32:N41 N43:N45 N49:N54 N47:N48" name="Range3"/>
    <protectedRange algorithmName="SHA-512" hashValue="V9lfO1hFjkDnkd1+ODJBbT2iNcRJxEuxXXzjtova/vg551XQqUfW60+Z7Es2W/tFDFvlgefOIPAvytrQtu5EDw==" saltValue="lI6Lnf0dvZaUPcJEi3TFqQ==" spinCount="100000" sqref="B18:M19" name="Range2"/>
    <protectedRange algorithmName="SHA-512" hashValue="UhREce9fiy+CDwxY6wPQGdpVASmP0rlxSQqWaRm+eg4FJV6QNl1jVKkG5890xpeR/+O6MziioURcFzKN6ubv3g==" saltValue="63i1+pIUohXlVN0yvZgnJg==" spinCount="100000" sqref="B4:N4" name="Range1"/>
    <protectedRange algorithmName="SHA-512" hashValue="/VOdOUo8abemf1oh5LkLBNzhFSpb6YR53ZG0rsuZTIKs35Be2mF689gC5/RWQ747tQy09caMY3UfKwXYHVEJEw==" saltValue="9HOt5vK8d8giTrkO+3rn/w==" spinCount="100000" sqref="N8" name="Range2_1"/>
    <protectedRange algorithmName="SHA-512" hashValue="/VOdOUo8abemf1oh5LkLBNzhFSpb6YR53ZG0rsuZTIKs35Be2mF689gC5/RWQ747tQy09caMY3UfKwXYHVEJEw==" saltValue="9HOt5vK8d8giTrkO+3rn/w==" spinCount="100000" sqref="N9" name="Range2_2"/>
    <protectedRange algorithmName="SHA-512" hashValue="/VOdOUo8abemf1oh5LkLBNzhFSpb6YR53ZG0rsuZTIKs35Be2mF689gC5/RWQ747tQy09caMY3UfKwXYHVEJEw==" saltValue="9HOt5vK8d8giTrkO+3rn/w==" spinCount="100000" sqref="N11" name="Range2_3"/>
    <protectedRange algorithmName="SHA-512" hashValue="/VOdOUo8abemf1oh5LkLBNzhFSpb6YR53ZG0rsuZTIKs35Be2mF689gC5/RWQ747tQy09caMY3UfKwXYHVEJEw==" saltValue="9HOt5vK8d8giTrkO+3rn/w==" spinCount="100000" sqref="N12" name="Range2_4"/>
    <protectedRange algorithmName="SHA-512" hashValue="/VOdOUo8abemf1oh5LkLBNzhFSpb6YR53ZG0rsuZTIKs35Be2mF689gC5/RWQ747tQy09caMY3UfKwXYHVEJEw==" saltValue="9HOt5vK8d8giTrkO+3rn/w==" spinCount="100000" sqref="N15" name="Range2_5"/>
    <protectedRange algorithmName="SHA-512" hashValue="/VOdOUo8abemf1oh5LkLBNzhFSpb6YR53ZG0rsuZTIKs35Be2mF689gC5/RWQ747tQy09caMY3UfKwXYHVEJEw==" saltValue="9HOt5vK8d8giTrkO+3rn/w==" spinCount="100000" sqref="N25" name="Range2_6"/>
    <protectedRange algorithmName="SHA-512" hashValue="/VOdOUo8abemf1oh5LkLBNzhFSpb6YR53ZG0rsuZTIKs35Be2mF689gC5/RWQ747tQy09caMY3UfKwXYHVEJEw==" saltValue="9HOt5vK8d8giTrkO+3rn/w==" spinCount="100000" sqref="N26" name="Range2_7"/>
    <protectedRange algorithmName="SHA-512" hashValue="/VOdOUo8abemf1oh5LkLBNzhFSpb6YR53ZG0rsuZTIKs35Be2mF689gC5/RWQ747tQy09caMY3UfKwXYHVEJEw==" saltValue="9HOt5vK8d8giTrkO+3rn/w==" spinCount="100000" sqref="N30" name="Range2_8"/>
    <protectedRange algorithmName="SHA-512" hashValue="/VOdOUo8abemf1oh5LkLBNzhFSpb6YR53ZG0rsuZTIKs35Be2mF689gC5/RWQ747tQy09caMY3UfKwXYHVEJEw==" saltValue="9HOt5vK8d8giTrkO+3rn/w==" spinCount="100000" sqref="N31" name="Range2_9"/>
    <protectedRange algorithmName="SHA-512" hashValue="/VOdOUo8abemf1oh5LkLBNzhFSpb6YR53ZG0rsuZTIKs35Be2mF689gC5/RWQ747tQy09caMY3UfKwXYHVEJEw==" saltValue="9HOt5vK8d8giTrkO+3rn/w==" spinCount="100000" sqref="N42" name="Range2_10"/>
    <protectedRange algorithmName="SHA-512" hashValue="/VOdOUo8abemf1oh5LkLBNzhFSpb6YR53ZG0rsuZTIKs35Be2mF689gC5/RWQ747tQy09caMY3UfKwXYHVEJEw==" saltValue="9HOt5vK8d8giTrkO+3rn/w==" spinCount="100000" sqref="N46" name="Range2_11"/>
  </protectedRanges>
  <mergeCells count="2">
    <mergeCell ref="M1:N1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>
      <selection activeCell="A5" sqref="A5"/>
    </sheetView>
  </sheetViews>
  <sheetFormatPr defaultColWidth="14.42578125" defaultRowHeight="15" customHeight="1"/>
  <cols>
    <col min="1" max="1" width="29.7109375" customWidth="1"/>
    <col min="2" max="2" width="12.85546875" customWidth="1"/>
    <col min="3" max="26" width="8.7109375" customWidth="1"/>
  </cols>
  <sheetData>
    <row r="1" spans="1:2" ht="14.25" customHeight="1">
      <c r="A1" s="25" t="s">
        <v>57</v>
      </c>
    </row>
    <row r="2" spans="1:2" ht="14.25" customHeight="1">
      <c r="A2" s="26">
        <v>0</v>
      </c>
    </row>
    <row r="3" spans="1:2" ht="14.25" customHeight="1">
      <c r="A3" s="27">
        <v>0</v>
      </c>
    </row>
    <row r="4" spans="1:2" ht="14.25" customHeight="1">
      <c r="A4" s="27">
        <v>0</v>
      </c>
    </row>
    <row r="5" spans="1:2" ht="14.25" customHeight="1">
      <c r="A5" s="28">
        <f>SUM(A2:A4)</f>
        <v>0</v>
      </c>
      <c r="B5" s="29" t="s">
        <v>58</v>
      </c>
    </row>
    <row r="6" spans="1:2" ht="14.25" customHeight="1"/>
    <row r="7" spans="1:2" ht="14.25" customHeight="1"/>
    <row r="8" spans="1:2" ht="14.25" customHeight="1"/>
    <row r="9" spans="1:2" ht="14.25" customHeight="1"/>
    <row r="10" spans="1:2" ht="14.25" customHeight="1"/>
    <row r="11" spans="1:2" ht="14.25" customHeight="1"/>
    <row r="12" spans="1:2" ht="14.25" customHeight="1"/>
    <row r="13" spans="1:2" ht="14.25" customHeight="1"/>
    <row r="14" spans="1:2" ht="14.25" customHeight="1"/>
    <row r="15" spans="1:2" ht="14.2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220"/>
  <sheetViews>
    <sheetView workbookViewId="0"/>
  </sheetViews>
  <sheetFormatPr defaultColWidth="14.42578125" defaultRowHeight="15" customHeight="1"/>
  <cols>
    <col min="1" max="256" width="8.85546875" customWidth="1"/>
  </cols>
  <sheetData>
    <row r="1" spans="1:256">
      <c r="A1" s="30" t="e">
        <f>IF(#REF!,"AAAAAH+97QA=",0)</f>
        <v>#REF!</v>
      </c>
      <c r="B1" s="30" t="e">
        <f>AND(#REF!,"AAAAAH+97QE=")</f>
        <v>#REF!</v>
      </c>
      <c r="C1" s="30" t="e">
        <f>AND(#REF!,"AAAAAH+97QI=")</f>
        <v>#REF!</v>
      </c>
      <c r="D1" s="30" t="e">
        <f>AND(#REF!,"AAAAAH+97QM=")</f>
        <v>#REF!</v>
      </c>
      <c r="E1" s="30" t="e">
        <f>AND(#REF!,"AAAAAH+97QQ=")</f>
        <v>#REF!</v>
      </c>
      <c r="F1" s="30" t="e">
        <f>AND(#REF!,"AAAAAH+97QU=")</f>
        <v>#REF!</v>
      </c>
      <c r="G1" s="30" t="e">
        <f>AND(#REF!,"AAAAAH+97QY=")</f>
        <v>#REF!</v>
      </c>
      <c r="H1" s="30" t="e">
        <f>AND(#REF!,"AAAAAH+97Qc=")</f>
        <v>#REF!</v>
      </c>
      <c r="I1" s="30" t="e">
        <f>AND(#REF!,"AAAAAH+97Qg=")</f>
        <v>#REF!</v>
      </c>
      <c r="J1" s="30" t="e">
        <f>AND(#REF!,"AAAAAH+97Qk=")</f>
        <v>#REF!</v>
      </c>
      <c r="K1" s="30" t="e">
        <f>AND(#REF!,"AAAAAH+97Qo=")</f>
        <v>#REF!</v>
      </c>
      <c r="L1" s="30" t="e">
        <f>AND(#REF!,"AAAAAH+97Qs=")</f>
        <v>#REF!</v>
      </c>
      <c r="M1" s="30" t="e">
        <f>AND(#REF!,"AAAAAH+97Qw=")</f>
        <v>#REF!</v>
      </c>
      <c r="N1" s="30" t="e">
        <f>AND(#REF!,"AAAAAH+97Q0=")</f>
        <v>#REF!</v>
      </c>
      <c r="O1" s="30" t="e">
        <f>IF(#REF!,"AAAAAH+97Q4=",0)</f>
        <v>#REF!</v>
      </c>
      <c r="P1" s="30" t="e">
        <f>AND(#REF!,"AAAAAH+97Q8=")</f>
        <v>#REF!</v>
      </c>
      <c r="Q1" s="30" t="e">
        <f>AND(#REF!,"AAAAAH+97RA=")</f>
        <v>#REF!</v>
      </c>
      <c r="R1" s="30" t="e">
        <f>AND(#REF!,"AAAAAH+97RE=")</f>
        <v>#REF!</v>
      </c>
      <c r="S1" s="30" t="e">
        <f>AND(#REF!,"AAAAAH+97RI=")</f>
        <v>#REF!</v>
      </c>
      <c r="T1" s="30" t="e">
        <f>AND(#REF!,"AAAAAH+97RM=")</f>
        <v>#REF!</v>
      </c>
      <c r="U1" s="30" t="e">
        <f>AND(#REF!,"AAAAAH+97RQ=")</f>
        <v>#REF!</v>
      </c>
      <c r="V1" s="30" t="e">
        <f>AND(#REF!,"AAAAAH+97RU=")</f>
        <v>#REF!</v>
      </c>
      <c r="W1" s="30" t="e">
        <f>AND(#REF!,"AAAAAH+97RY=")</f>
        <v>#REF!</v>
      </c>
      <c r="X1" s="30" t="e">
        <f>AND(#REF!,"AAAAAH+97Rc=")</f>
        <v>#REF!</v>
      </c>
      <c r="Y1" s="30" t="e">
        <f>AND(#REF!,"AAAAAH+97Rg=")</f>
        <v>#REF!</v>
      </c>
      <c r="Z1" s="30" t="e">
        <f>AND(#REF!,"AAAAAH+97Rk=")</f>
        <v>#REF!</v>
      </c>
      <c r="AA1" s="30" t="e">
        <f>AND(#REF!,"AAAAAH+97Ro=")</f>
        <v>#REF!</v>
      </c>
      <c r="AB1" s="30" t="e">
        <f>AND(#REF!,"AAAAAH+97Rs=")</f>
        <v>#REF!</v>
      </c>
      <c r="AC1" s="30" t="e">
        <f>IF(#REF!,"AAAAAH+97Rw=",0)</f>
        <v>#REF!</v>
      </c>
      <c r="AD1" s="30" t="e">
        <f>AND(#REF!,"AAAAAH+97R0=")</f>
        <v>#REF!</v>
      </c>
      <c r="AE1" s="30" t="e">
        <f>AND(#REF!,"AAAAAH+97R4=")</f>
        <v>#REF!</v>
      </c>
      <c r="AF1" s="30" t="e">
        <f>AND(#REF!,"AAAAAH+97R8=")</f>
        <v>#REF!</v>
      </c>
      <c r="AG1" s="30" t="e">
        <f>AND(#REF!,"AAAAAH+97SA=")</f>
        <v>#REF!</v>
      </c>
      <c r="AH1" s="30" t="e">
        <f>AND(#REF!,"AAAAAH+97SE=")</f>
        <v>#REF!</v>
      </c>
      <c r="AI1" s="30" t="e">
        <f>AND(#REF!,"AAAAAH+97SI=")</f>
        <v>#REF!</v>
      </c>
      <c r="AJ1" s="30" t="e">
        <f>AND(#REF!,"AAAAAH+97SM=")</f>
        <v>#REF!</v>
      </c>
      <c r="AK1" s="30" t="e">
        <f>AND(#REF!,"AAAAAH+97SQ=")</f>
        <v>#REF!</v>
      </c>
      <c r="AL1" s="30" t="e">
        <f>AND(#REF!,"AAAAAH+97SU=")</f>
        <v>#REF!</v>
      </c>
      <c r="AM1" s="30" t="e">
        <f>AND(#REF!,"AAAAAH+97SY=")</f>
        <v>#REF!</v>
      </c>
      <c r="AN1" s="30" t="e">
        <f>AND(#REF!,"AAAAAH+97Sc=")</f>
        <v>#REF!</v>
      </c>
      <c r="AO1" s="30" t="e">
        <f>AND(#REF!,"AAAAAH+97Sg=")</f>
        <v>#REF!</v>
      </c>
      <c r="AP1" s="30" t="e">
        <f>AND(#REF!,"AAAAAH+97Sk=")</f>
        <v>#REF!</v>
      </c>
      <c r="AQ1" s="30" t="e">
        <f>IF(#REF!,"AAAAAH+97So=",0)</f>
        <v>#REF!</v>
      </c>
      <c r="AR1" s="30" t="e">
        <f>AND(#REF!,"AAAAAH+97Ss=")</f>
        <v>#REF!</v>
      </c>
      <c r="AS1" s="30" t="e">
        <f>AND(#REF!,"AAAAAH+97Sw=")</f>
        <v>#REF!</v>
      </c>
      <c r="AT1" s="30" t="e">
        <f>AND(#REF!,"AAAAAH+97S0=")</f>
        <v>#REF!</v>
      </c>
      <c r="AU1" s="30" t="e">
        <f>AND(#REF!,"AAAAAH+97S4=")</f>
        <v>#REF!</v>
      </c>
      <c r="AV1" s="30" t="e">
        <f>AND(#REF!,"AAAAAH+97S8=")</f>
        <v>#REF!</v>
      </c>
      <c r="AW1" s="30" t="e">
        <f>AND(#REF!,"AAAAAH+97TA=")</f>
        <v>#REF!</v>
      </c>
      <c r="AX1" s="30" t="e">
        <f>AND(#REF!,"AAAAAH+97TE=")</f>
        <v>#REF!</v>
      </c>
      <c r="AY1" s="30" t="e">
        <f>AND(#REF!,"AAAAAH+97TI=")</f>
        <v>#REF!</v>
      </c>
      <c r="AZ1" s="30" t="e">
        <f>AND(#REF!,"AAAAAH+97TM=")</f>
        <v>#REF!</v>
      </c>
      <c r="BA1" s="30" t="e">
        <f>AND(#REF!,"AAAAAH+97TQ=")</f>
        <v>#REF!</v>
      </c>
      <c r="BB1" s="30" t="e">
        <f>AND(#REF!,"AAAAAH+97TU=")</f>
        <v>#REF!</v>
      </c>
      <c r="BC1" s="30" t="e">
        <f>AND(#REF!,"AAAAAH+97TY=")</f>
        <v>#REF!</v>
      </c>
      <c r="BD1" s="30" t="e">
        <f>AND(#REF!,"AAAAAH+97Tc=")</f>
        <v>#REF!</v>
      </c>
      <c r="BE1" s="30" t="e">
        <f>IF(#REF!,"AAAAAH+97Tg=",0)</f>
        <v>#REF!</v>
      </c>
      <c r="BF1" s="30" t="e">
        <f>AND(#REF!,"AAAAAH+97Tk=")</f>
        <v>#REF!</v>
      </c>
      <c r="BG1" s="30" t="e">
        <f>AND(#REF!,"AAAAAH+97To=")</f>
        <v>#REF!</v>
      </c>
      <c r="BH1" s="30" t="e">
        <f>AND(#REF!,"AAAAAH+97Ts=")</f>
        <v>#REF!</v>
      </c>
      <c r="BI1" s="30" t="e">
        <f>AND(#REF!,"AAAAAH+97Tw=")</f>
        <v>#REF!</v>
      </c>
      <c r="BJ1" s="30" t="e">
        <f>AND(#REF!,"AAAAAH+97T0=")</f>
        <v>#REF!</v>
      </c>
      <c r="BK1" s="30" t="e">
        <f>AND(#REF!,"AAAAAH+97T4=")</f>
        <v>#REF!</v>
      </c>
      <c r="BL1" s="30" t="e">
        <f>AND(#REF!,"AAAAAH+97T8=")</f>
        <v>#REF!</v>
      </c>
      <c r="BM1" s="30" t="e">
        <f>AND(#REF!,"AAAAAH+97UA=")</f>
        <v>#REF!</v>
      </c>
      <c r="BN1" s="30" t="e">
        <f>AND(#REF!,"AAAAAH+97UE=")</f>
        <v>#REF!</v>
      </c>
      <c r="BO1" s="30" t="e">
        <f>AND(#REF!,"AAAAAH+97UI=")</f>
        <v>#REF!</v>
      </c>
      <c r="BP1" s="30" t="e">
        <f>AND(#REF!,"AAAAAH+97UM=")</f>
        <v>#REF!</v>
      </c>
      <c r="BQ1" s="30" t="e">
        <f>AND(#REF!,"AAAAAH+97UQ=")</f>
        <v>#REF!</v>
      </c>
      <c r="BR1" s="30" t="e">
        <f>AND(#REF!,"AAAAAH+97UU=")</f>
        <v>#REF!</v>
      </c>
      <c r="BS1" s="30" t="e">
        <f>IF(#REF!,"AAAAAH+97UY=",0)</f>
        <v>#REF!</v>
      </c>
      <c r="BT1" s="30" t="e">
        <f>AND(#REF!,"AAAAAH+97Uc=")</f>
        <v>#REF!</v>
      </c>
      <c r="BU1" s="30" t="e">
        <f>AND(#REF!,"AAAAAH+97Ug=")</f>
        <v>#REF!</v>
      </c>
      <c r="BV1" s="30" t="e">
        <f>AND(#REF!,"AAAAAH+97Uk=")</f>
        <v>#REF!</v>
      </c>
      <c r="BW1" s="30" t="e">
        <f>AND(#REF!,"AAAAAH+97Uo=")</f>
        <v>#REF!</v>
      </c>
      <c r="BX1" s="30" t="e">
        <f>AND(#REF!,"AAAAAH+97Us=")</f>
        <v>#REF!</v>
      </c>
      <c r="BY1" s="30" t="e">
        <f>AND(#REF!,"AAAAAH+97Uw=")</f>
        <v>#REF!</v>
      </c>
      <c r="BZ1" s="30" t="e">
        <f>AND(#REF!,"AAAAAH+97U0=")</f>
        <v>#REF!</v>
      </c>
      <c r="CA1" s="30" t="e">
        <f>AND(#REF!,"AAAAAH+97U4=")</f>
        <v>#REF!</v>
      </c>
      <c r="CB1" s="30" t="e">
        <f>AND(#REF!,"AAAAAH+97U8=")</f>
        <v>#REF!</v>
      </c>
      <c r="CC1" s="30" t="e">
        <f>AND(#REF!,"AAAAAH+97VA=")</f>
        <v>#REF!</v>
      </c>
      <c r="CD1" s="30" t="e">
        <f>AND(#REF!,"AAAAAH+97VE=")</f>
        <v>#REF!</v>
      </c>
      <c r="CE1" s="30" t="e">
        <f>AND(#REF!,"AAAAAH+97VI=")</f>
        <v>#REF!</v>
      </c>
      <c r="CF1" s="30" t="e">
        <f>AND(#REF!,"AAAAAH+97VM=")</f>
        <v>#REF!</v>
      </c>
      <c r="CG1" s="30" t="e">
        <f>IF(#REF!,"AAAAAH+97VQ=",0)</f>
        <v>#REF!</v>
      </c>
      <c r="CH1" s="30" t="e">
        <f>AND(#REF!,"AAAAAH+97VU=")</f>
        <v>#REF!</v>
      </c>
      <c r="CI1" s="30" t="e">
        <f>AND(#REF!,"AAAAAH+97VY=")</f>
        <v>#REF!</v>
      </c>
      <c r="CJ1" s="30" t="e">
        <f>AND(#REF!,"AAAAAH+97Vc=")</f>
        <v>#REF!</v>
      </c>
      <c r="CK1" s="30" t="e">
        <f>AND(#REF!,"AAAAAH+97Vg=")</f>
        <v>#REF!</v>
      </c>
      <c r="CL1" s="30" t="e">
        <f>AND(#REF!,"AAAAAH+97Vk=")</f>
        <v>#REF!</v>
      </c>
      <c r="CM1" s="30" t="e">
        <f>AND(#REF!,"AAAAAH+97Vo=")</f>
        <v>#REF!</v>
      </c>
      <c r="CN1" s="30" t="e">
        <f>AND(#REF!,"AAAAAH+97Vs=")</f>
        <v>#REF!</v>
      </c>
      <c r="CO1" s="30" t="e">
        <f>AND(#REF!,"AAAAAH+97Vw=")</f>
        <v>#REF!</v>
      </c>
      <c r="CP1" s="30" t="e">
        <f>AND(#REF!,"AAAAAH+97V0=")</f>
        <v>#REF!</v>
      </c>
      <c r="CQ1" s="30" t="e">
        <f>AND(#REF!,"AAAAAH+97V4=")</f>
        <v>#REF!</v>
      </c>
      <c r="CR1" s="30" t="e">
        <f>AND(#REF!,"AAAAAH+97V8=")</f>
        <v>#REF!</v>
      </c>
      <c r="CS1" s="30" t="e">
        <f>AND(#REF!,"AAAAAH+97WA=")</f>
        <v>#REF!</v>
      </c>
      <c r="CT1" s="30" t="e">
        <f>AND(#REF!,"AAAAAH+97WE=")</f>
        <v>#REF!</v>
      </c>
      <c r="CU1" s="30" t="e">
        <f>IF(#REF!,"AAAAAH+97WI=",0)</f>
        <v>#REF!</v>
      </c>
      <c r="CV1" s="30" t="e">
        <f>AND(#REF!,"AAAAAH+97WM=")</f>
        <v>#REF!</v>
      </c>
      <c r="CW1" s="30" t="e">
        <f>AND(#REF!,"AAAAAH+97WQ=")</f>
        <v>#REF!</v>
      </c>
      <c r="CX1" s="30" t="e">
        <f>AND(#REF!,"AAAAAH+97WU=")</f>
        <v>#REF!</v>
      </c>
      <c r="CY1" s="30" t="e">
        <f>AND(#REF!,"AAAAAH+97WY=")</f>
        <v>#REF!</v>
      </c>
      <c r="CZ1" s="30" t="e">
        <f>AND(#REF!,"AAAAAH+97Wc=")</f>
        <v>#REF!</v>
      </c>
      <c r="DA1" s="30" t="e">
        <f>AND(#REF!,"AAAAAH+97Wg=")</f>
        <v>#REF!</v>
      </c>
      <c r="DB1" s="30" t="e">
        <f>AND(#REF!,"AAAAAH+97Wk=")</f>
        <v>#REF!</v>
      </c>
      <c r="DC1" s="30" t="e">
        <f>AND(#REF!,"AAAAAH+97Wo=")</f>
        <v>#REF!</v>
      </c>
      <c r="DD1" s="30" t="e">
        <f>AND(#REF!,"AAAAAH+97Ws=")</f>
        <v>#REF!</v>
      </c>
      <c r="DE1" s="30" t="e">
        <f>AND(#REF!,"AAAAAH+97Ww=")</f>
        <v>#REF!</v>
      </c>
      <c r="DF1" s="30" t="e">
        <f>AND(#REF!,"AAAAAH+97W0=")</f>
        <v>#REF!</v>
      </c>
      <c r="DG1" s="30" t="e">
        <f>AND(#REF!,"AAAAAH+97W4=")</f>
        <v>#REF!</v>
      </c>
      <c r="DH1" s="30" t="e">
        <f>AND(#REF!,"AAAAAH+97W8=")</f>
        <v>#REF!</v>
      </c>
      <c r="DI1" s="30" t="e">
        <f>IF(#REF!,"AAAAAH+97XA=",0)</f>
        <v>#REF!</v>
      </c>
      <c r="DJ1" s="30" t="e">
        <f>AND(#REF!,"AAAAAH+97XE=")</f>
        <v>#REF!</v>
      </c>
      <c r="DK1" s="30" t="e">
        <f>AND(#REF!,"AAAAAH+97XI=")</f>
        <v>#REF!</v>
      </c>
      <c r="DL1" s="30" t="e">
        <f>AND(#REF!,"AAAAAH+97XM=")</f>
        <v>#REF!</v>
      </c>
      <c r="DM1" s="30" t="e">
        <f>AND(#REF!,"AAAAAH+97XQ=")</f>
        <v>#REF!</v>
      </c>
      <c r="DN1" s="30" t="e">
        <f>AND(#REF!,"AAAAAH+97XU=")</f>
        <v>#REF!</v>
      </c>
      <c r="DO1" s="30" t="e">
        <f>AND(#REF!,"AAAAAH+97XY=")</f>
        <v>#REF!</v>
      </c>
      <c r="DP1" s="30" t="e">
        <f>AND(#REF!,"AAAAAH+97Xc=")</f>
        <v>#REF!</v>
      </c>
      <c r="DQ1" s="30" t="e">
        <f>AND(#REF!,"AAAAAH+97Xg=")</f>
        <v>#REF!</v>
      </c>
      <c r="DR1" s="30" t="e">
        <f>AND(#REF!,"AAAAAH+97Xk=")</f>
        <v>#REF!</v>
      </c>
      <c r="DS1" s="30" t="e">
        <f>AND(#REF!,"AAAAAH+97Xo=")</f>
        <v>#REF!</v>
      </c>
      <c r="DT1" s="30" t="e">
        <f>AND(#REF!,"AAAAAH+97Xs=")</f>
        <v>#REF!</v>
      </c>
      <c r="DU1" s="30" t="e">
        <f>AND(#REF!,"AAAAAH+97Xw=")</f>
        <v>#REF!</v>
      </c>
      <c r="DV1" s="30" t="e">
        <f>AND(#REF!,"AAAAAH+97X0=")</f>
        <v>#REF!</v>
      </c>
      <c r="DW1" s="30" t="e">
        <f>IF(#REF!,"AAAAAH+97X4=",0)</f>
        <v>#REF!</v>
      </c>
      <c r="DX1" s="30" t="e">
        <f>AND(#REF!,"AAAAAH+97X8=")</f>
        <v>#REF!</v>
      </c>
      <c r="DY1" s="30" t="e">
        <f>AND(#REF!,"AAAAAH+97YA=")</f>
        <v>#REF!</v>
      </c>
      <c r="DZ1" s="30" t="e">
        <f>AND(#REF!,"AAAAAH+97YE=")</f>
        <v>#REF!</v>
      </c>
      <c r="EA1" s="30" t="e">
        <f>AND(#REF!,"AAAAAH+97YI=")</f>
        <v>#REF!</v>
      </c>
      <c r="EB1" s="30" t="e">
        <f>AND(#REF!,"AAAAAH+97YM=")</f>
        <v>#REF!</v>
      </c>
      <c r="EC1" s="30" t="e">
        <f>AND(#REF!,"AAAAAH+97YQ=")</f>
        <v>#REF!</v>
      </c>
      <c r="ED1" s="30" t="e">
        <f>AND(#REF!,"AAAAAH+97YU=")</f>
        <v>#REF!</v>
      </c>
      <c r="EE1" s="30" t="e">
        <f>AND(#REF!,"AAAAAH+97YY=")</f>
        <v>#REF!</v>
      </c>
      <c r="EF1" s="30" t="e">
        <f>AND(#REF!,"AAAAAH+97Yc=")</f>
        <v>#REF!</v>
      </c>
      <c r="EG1" s="30" t="e">
        <f>AND(#REF!,"AAAAAH+97Yg=")</f>
        <v>#REF!</v>
      </c>
      <c r="EH1" s="30" t="e">
        <f>AND(#REF!,"AAAAAH+97Yk=")</f>
        <v>#REF!</v>
      </c>
      <c r="EI1" s="30" t="e">
        <f>AND(#REF!,"AAAAAH+97Yo=")</f>
        <v>#REF!</v>
      </c>
      <c r="EJ1" s="30" t="e">
        <f>AND(#REF!,"AAAAAH+97Ys=")</f>
        <v>#REF!</v>
      </c>
      <c r="EK1" s="30" t="e">
        <f>IF(#REF!,"AAAAAH+97Yw=",0)</f>
        <v>#REF!</v>
      </c>
      <c r="EL1" s="30" t="e">
        <f>AND(#REF!,"AAAAAH+97Y0=")</f>
        <v>#REF!</v>
      </c>
      <c r="EM1" s="30" t="e">
        <f>AND(#REF!,"AAAAAH+97Y4=")</f>
        <v>#REF!</v>
      </c>
      <c r="EN1" s="30" t="e">
        <f>AND(#REF!,"AAAAAH+97Y8=")</f>
        <v>#REF!</v>
      </c>
      <c r="EO1" s="30" t="e">
        <f>AND(#REF!,"AAAAAH+97ZA=")</f>
        <v>#REF!</v>
      </c>
      <c r="EP1" s="30" t="e">
        <f>AND(#REF!,"AAAAAH+97ZE=")</f>
        <v>#REF!</v>
      </c>
      <c r="EQ1" s="30" t="e">
        <f>AND(#REF!,"AAAAAH+97ZI=")</f>
        <v>#REF!</v>
      </c>
      <c r="ER1" s="30" t="e">
        <f>AND(#REF!,"AAAAAH+97ZM=")</f>
        <v>#REF!</v>
      </c>
      <c r="ES1" s="30" t="e">
        <f>AND(#REF!,"AAAAAH+97ZQ=")</f>
        <v>#REF!</v>
      </c>
      <c r="ET1" s="30" t="e">
        <f>AND(#REF!,"AAAAAH+97ZU=")</f>
        <v>#REF!</v>
      </c>
      <c r="EU1" s="30" t="e">
        <f>AND(#REF!,"AAAAAH+97ZY=")</f>
        <v>#REF!</v>
      </c>
      <c r="EV1" s="30" t="e">
        <f>AND(#REF!,"AAAAAH+97Zc=")</f>
        <v>#REF!</v>
      </c>
      <c r="EW1" s="30" t="e">
        <f>AND(#REF!,"AAAAAH+97Zg=")</f>
        <v>#REF!</v>
      </c>
      <c r="EX1" s="30" t="e">
        <f>AND(#REF!,"AAAAAH+97Zk=")</f>
        <v>#REF!</v>
      </c>
      <c r="EY1" s="30" t="e">
        <f>IF(#REF!,"AAAAAH+97Zo=",0)</f>
        <v>#REF!</v>
      </c>
      <c r="EZ1" s="30" t="e">
        <f>AND(#REF!,"AAAAAH+97Zs=")</f>
        <v>#REF!</v>
      </c>
      <c r="FA1" s="30" t="e">
        <f>AND(#REF!,"AAAAAH+97Zw=")</f>
        <v>#REF!</v>
      </c>
      <c r="FB1" s="30" t="e">
        <f>AND(#REF!,"AAAAAH+97Z0=")</f>
        <v>#REF!</v>
      </c>
      <c r="FC1" s="30" t="e">
        <f>AND(#REF!,"AAAAAH+97Z4=")</f>
        <v>#REF!</v>
      </c>
      <c r="FD1" s="30" t="e">
        <f>AND(#REF!,"AAAAAH+97Z8=")</f>
        <v>#REF!</v>
      </c>
      <c r="FE1" s="30" t="e">
        <f>AND(#REF!,"AAAAAH+97aA=")</f>
        <v>#REF!</v>
      </c>
      <c r="FF1" s="30" t="e">
        <f>AND(#REF!,"AAAAAH+97aE=")</f>
        <v>#REF!</v>
      </c>
      <c r="FG1" s="30" t="e">
        <f>AND(#REF!,"AAAAAH+97aI=")</f>
        <v>#REF!</v>
      </c>
      <c r="FH1" s="30" t="e">
        <f>AND(#REF!,"AAAAAH+97aM=")</f>
        <v>#REF!</v>
      </c>
      <c r="FI1" s="30" t="e">
        <f>AND(#REF!,"AAAAAH+97aQ=")</f>
        <v>#REF!</v>
      </c>
      <c r="FJ1" s="30" t="e">
        <f>AND(#REF!,"AAAAAH+97aU=")</f>
        <v>#REF!</v>
      </c>
      <c r="FK1" s="30" t="e">
        <f>AND(#REF!,"AAAAAH+97aY=")</f>
        <v>#REF!</v>
      </c>
      <c r="FL1" s="30" t="e">
        <f>AND(#REF!,"AAAAAH+97ac=")</f>
        <v>#REF!</v>
      </c>
      <c r="FM1" s="30" t="e">
        <f>IF(#REF!,"AAAAAH+97ag=",0)</f>
        <v>#REF!</v>
      </c>
      <c r="FN1" s="30" t="e">
        <f>AND(#REF!,"AAAAAH+97ak=")</f>
        <v>#REF!</v>
      </c>
      <c r="FO1" s="30" t="e">
        <f>AND(#REF!,"AAAAAH+97ao=")</f>
        <v>#REF!</v>
      </c>
      <c r="FP1" s="30" t="e">
        <f>AND(#REF!,"AAAAAH+97as=")</f>
        <v>#REF!</v>
      </c>
      <c r="FQ1" s="30" t="e">
        <f>AND(#REF!,"AAAAAH+97aw=")</f>
        <v>#REF!</v>
      </c>
      <c r="FR1" s="30" t="e">
        <f>AND(#REF!,"AAAAAH+97a0=")</f>
        <v>#REF!</v>
      </c>
      <c r="FS1" s="30" t="e">
        <f>AND(#REF!,"AAAAAH+97a4=")</f>
        <v>#REF!</v>
      </c>
      <c r="FT1" s="30" t="e">
        <f>AND(#REF!,"AAAAAH+97a8=")</f>
        <v>#REF!</v>
      </c>
      <c r="FU1" s="30" t="e">
        <f>AND(#REF!,"AAAAAH+97bA=")</f>
        <v>#REF!</v>
      </c>
      <c r="FV1" s="30" t="e">
        <f>AND(#REF!,"AAAAAH+97bE=")</f>
        <v>#REF!</v>
      </c>
      <c r="FW1" s="30" t="e">
        <f>AND(#REF!,"AAAAAH+97bI=")</f>
        <v>#REF!</v>
      </c>
      <c r="FX1" s="30" t="e">
        <f>AND(#REF!,"AAAAAH+97bM=")</f>
        <v>#REF!</v>
      </c>
      <c r="FY1" s="30" t="e">
        <f>AND(#REF!,"AAAAAH+97bQ=")</f>
        <v>#REF!</v>
      </c>
      <c r="FZ1" s="30" t="e">
        <f>AND(#REF!,"AAAAAH+97bU=")</f>
        <v>#REF!</v>
      </c>
      <c r="GA1" s="30" t="e">
        <f>IF(#REF!,"AAAAAH+97bY=",0)</f>
        <v>#REF!</v>
      </c>
      <c r="GB1" s="30" t="e">
        <f>AND(#REF!,"AAAAAH+97bc=")</f>
        <v>#REF!</v>
      </c>
      <c r="GC1" s="30" t="e">
        <f>AND(#REF!,"AAAAAH+97bg=")</f>
        <v>#REF!</v>
      </c>
      <c r="GD1" s="30" t="e">
        <f>AND(#REF!,"AAAAAH+97bk=")</f>
        <v>#REF!</v>
      </c>
      <c r="GE1" s="30" t="e">
        <f>AND(#REF!,"AAAAAH+97bo=")</f>
        <v>#REF!</v>
      </c>
      <c r="GF1" s="30" t="e">
        <f>AND(#REF!,"AAAAAH+97bs=")</f>
        <v>#REF!</v>
      </c>
      <c r="GG1" s="30" t="e">
        <f>AND(#REF!,"AAAAAH+97bw=")</f>
        <v>#REF!</v>
      </c>
      <c r="GH1" s="30" t="e">
        <f>AND(#REF!,"AAAAAH+97b0=")</f>
        <v>#REF!</v>
      </c>
      <c r="GI1" s="30" t="e">
        <f>AND(#REF!,"AAAAAH+97b4=")</f>
        <v>#REF!</v>
      </c>
      <c r="GJ1" s="30" t="e">
        <f>AND(#REF!,"AAAAAH+97b8=")</f>
        <v>#REF!</v>
      </c>
      <c r="GK1" s="30" t="e">
        <f>AND(#REF!,"AAAAAH+97cA=")</f>
        <v>#REF!</v>
      </c>
      <c r="GL1" s="30" t="e">
        <f>AND(#REF!,"AAAAAH+97cE=")</f>
        <v>#REF!</v>
      </c>
      <c r="GM1" s="30" t="e">
        <f>AND(#REF!,"AAAAAH+97cI=")</f>
        <v>#REF!</v>
      </c>
      <c r="GN1" s="30" t="e">
        <f>AND(#REF!,"AAAAAH+97cM=")</f>
        <v>#REF!</v>
      </c>
      <c r="GO1" s="30" t="e">
        <f>IF(#REF!,"AAAAAH+97cQ=",0)</f>
        <v>#REF!</v>
      </c>
      <c r="GP1" s="30" t="e">
        <f>AND(#REF!,"AAAAAH+97cU=")</f>
        <v>#REF!</v>
      </c>
      <c r="GQ1" s="30" t="e">
        <f>AND(#REF!,"AAAAAH+97cY=")</f>
        <v>#REF!</v>
      </c>
      <c r="GR1" s="30" t="e">
        <f>AND(#REF!,"AAAAAH+97cc=")</f>
        <v>#REF!</v>
      </c>
      <c r="GS1" s="30" t="e">
        <f>AND(#REF!,"AAAAAH+97cg=")</f>
        <v>#REF!</v>
      </c>
      <c r="GT1" s="30" t="e">
        <f>AND(#REF!,"AAAAAH+97ck=")</f>
        <v>#REF!</v>
      </c>
      <c r="GU1" s="30" t="e">
        <f>AND(#REF!,"AAAAAH+97co=")</f>
        <v>#REF!</v>
      </c>
      <c r="GV1" s="30" t="e">
        <f>AND(#REF!,"AAAAAH+97cs=")</f>
        <v>#REF!</v>
      </c>
      <c r="GW1" s="30" t="e">
        <f>AND(#REF!,"AAAAAH+97cw=")</f>
        <v>#REF!</v>
      </c>
      <c r="GX1" s="30" t="e">
        <f>AND(#REF!,"AAAAAH+97c0=")</f>
        <v>#REF!</v>
      </c>
      <c r="GY1" s="30" t="e">
        <f>AND(#REF!,"AAAAAH+97c4=")</f>
        <v>#REF!</v>
      </c>
      <c r="GZ1" s="30" t="e">
        <f>AND(#REF!,"AAAAAH+97c8=")</f>
        <v>#REF!</v>
      </c>
      <c r="HA1" s="30" t="e">
        <f>AND(#REF!,"AAAAAH+97dA=")</f>
        <v>#REF!</v>
      </c>
      <c r="HB1" s="30" t="e">
        <f>AND(#REF!,"AAAAAH+97dE=")</f>
        <v>#REF!</v>
      </c>
      <c r="HC1" s="30" t="e">
        <f>IF(#REF!,"AAAAAH+97dI=",0)</f>
        <v>#REF!</v>
      </c>
      <c r="HD1" s="30" t="e">
        <f>AND(#REF!,"AAAAAH+97dM=")</f>
        <v>#REF!</v>
      </c>
      <c r="HE1" s="30" t="e">
        <f>AND(#REF!,"AAAAAH+97dQ=")</f>
        <v>#REF!</v>
      </c>
      <c r="HF1" s="30" t="e">
        <f>AND(#REF!,"AAAAAH+97dU=")</f>
        <v>#REF!</v>
      </c>
      <c r="HG1" s="30" t="e">
        <f>AND(#REF!,"AAAAAH+97dY=")</f>
        <v>#REF!</v>
      </c>
      <c r="HH1" s="30" t="e">
        <f>AND(#REF!,"AAAAAH+97dc=")</f>
        <v>#REF!</v>
      </c>
      <c r="HI1" s="30" t="e">
        <f>AND(#REF!,"AAAAAH+97dg=")</f>
        <v>#REF!</v>
      </c>
      <c r="HJ1" s="30" t="e">
        <f>AND(#REF!,"AAAAAH+97dk=")</f>
        <v>#REF!</v>
      </c>
      <c r="HK1" s="30" t="e">
        <f>AND(#REF!,"AAAAAH+97do=")</f>
        <v>#REF!</v>
      </c>
      <c r="HL1" s="30" t="e">
        <f>AND(#REF!,"AAAAAH+97ds=")</f>
        <v>#REF!</v>
      </c>
      <c r="HM1" s="30" t="e">
        <f>AND(#REF!,"AAAAAH+97dw=")</f>
        <v>#REF!</v>
      </c>
      <c r="HN1" s="30" t="e">
        <f>AND(#REF!,"AAAAAH+97d0=")</f>
        <v>#REF!</v>
      </c>
      <c r="HO1" s="30" t="e">
        <f>AND(#REF!,"AAAAAH+97d4=")</f>
        <v>#REF!</v>
      </c>
      <c r="HP1" s="30" t="e">
        <f>AND(#REF!,"AAAAAH+97d8=")</f>
        <v>#REF!</v>
      </c>
      <c r="HQ1" s="30" t="e">
        <f>IF(#REF!,"AAAAAH+97eA=",0)</f>
        <v>#REF!</v>
      </c>
      <c r="HR1" s="30" t="e">
        <f>AND(#REF!,"AAAAAH+97eE=")</f>
        <v>#REF!</v>
      </c>
      <c r="HS1" s="30" t="e">
        <f>AND(#REF!,"AAAAAH+97eI=")</f>
        <v>#REF!</v>
      </c>
      <c r="HT1" s="30" t="e">
        <f>AND(#REF!,"AAAAAH+97eM=")</f>
        <v>#REF!</v>
      </c>
      <c r="HU1" s="30" t="e">
        <f>AND(#REF!,"AAAAAH+97eQ=")</f>
        <v>#REF!</v>
      </c>
      <c r="HV1" s="30" t="e">
        <f>AND(#REF!,"AAAAAH+97eU=")</f>
        <v>#REF!</v>
      </c>
      <c r="HW1" s="30" t="e">
        <f>AND(#REF!,"AAAAAH+97eY=")</f>
        <v>#REF!</v>
      </c>
      <c r="HX1" s="30" t="e">
        <f>AND(#REF!,"AAAAAH+97ec=")</f>
        <v>#REF!</v>
      </c>
      <c r="HY1" s="30" t="e">
        <f>AND(#REF!,"AAAAAH+97eg=")</f>
        <v>#REF!</v>
      </c>
      <c r="HZ1" s="30" t="e">
        <f>AND(#REF!,"AAAAAH+97ek=")</f>
        <v>#REF!</v>
      </c>
      <c r="IA1" s="30" t="e">
        <f>AND(#REF!,"AAAAAH+97eo=")</f>
        <v>#REF!</v>
      </c>
      <c r="IB1" s="30" t="e">
        <f>AND(#REF!,"AAAAAH+97es=")</f>
        <v>#REF!</v>
      </c>
      <c r="IC1" s="30" t="e">
        <f>AND(#REF!,"AAAAAH+97ew=")</f>
        <v>#REF!</v>
      </c>
      <c r="ID1" s="30" t="e">
        <f>AND(#REF!,"AAAAAH+97e0=")</f>
        <v>#REF!</v>
      </c>
      <c r="IE1" s="30" t="e">
        <f>IF(#REF!,"AAAAAH+97e4=",0)</f>
        <v>#REF!</v>
      </c>
      <c r="IF1" s="30" t="e">
        <f>AND(#REF!,"AAAAAH+97e8=")</f>
        <v>#REF!</v>
      </c>
      <c r="IG1" s="30" t="e">
        <f>AND(#REF!,"AAAAAH+97fA=")</f>
        <v>#REF!</v>
      </c>
      <c r="IH1" s="30" t="e">
        <f>AND(#REF!,"AAAAAH+97fE=")</f>
        <v>#REF!</v>
      </c>
      <c r="II1" s="30" t="e">
        <f>AND(#REF!,"AAAAAH+97fI=")</f>
        <v>#REF!</v>
      </c>
      <c r="IJ1" s="30" t="e">
        <f>AND(#REF!,"AAAAAH+97fM=")</f>
        <v>#REF!</v>
      </c>
      <c r="IK1" s="30" t="e">
        <f>AND(#REF!,"AAAAAH+97fQ=")</f>
        <v>#REF!</v>
      </c>
      <c r="IL1" s="30" t="e">
        <f>AND(#REF!,"AAAAAH+97fU=")</f>
        <v>#REF!</v>
      </c>
      <c r="IM1" s="30" t="e">
        <f>AND(#REF!,"AAAAAH+97fY=")</f>
        <v>#REF!</v>
      </c>
      <c r="IN1" s="30" t="e">
        <f>AND(#REF!,"AAAAAH+97fc=")</f>
        <v>#REF!</v>
      </c>
      <c r="IO1" s="30" t="e">
        <f>AND(#REF!,"AAAAAH+97fg=")</f>
        <v>#REF!</v>
      </c>
      <c r="IP1" s="30" t="e">
        <f>AND(#REF!,"AAAAAH+97fk=")</f>
        <v>#REF!</v>
      </c>
      <c r="IQ1" s="30" t="e">
        <f>AND(#REF!,"AAAAAH+97fo=")</f>
        <v>#REF!</v>
      </c>
      <c r="IR1" s="30" t="e">
        <f>AND(#REF!,"AAAAAH+97fs=")</f>
        <v>#REF!</v>
      </c>
      <c r="IS1" s="30" t="e">
        <f>IF(#REF!,"AAAAAH+97fw=",0)</f>
        <v>#REF!</v>
      </c>
      <c r="IT1" s="30" t="e">
        <f>AND(#REF!,"AAAAAH+97f0=")</f>
        <v>#REF!</v>
      </c>
      <c r="IU1" s="30" t="e">
        <f>AND(#REF!,"AAAAAH+97f4=")</f>
        <v>#REF!</v>
      </c>
      <c r="IV1" s="30" t="e">
        <f>AND(#REF!,"AAAAAH+97f8=")</f>
        <v>#REF!</v>
      </c>
    </row>
    <row r="2" spans="1:256">
      <c r="A2" s="30" t="e">
        <f>AND(#REF!,"AAAAAH9M3wA=")</f>
        <v>#REF!</v>
      </c>
      <c r="B2" s="30" t="e">
        <f>AND(#REF!,"AAAAAH9M3wE=")</f>
        <v>#REF!</v>
      </c>
      <c r="C2" s="30" t="e">
        <f>AND(#REF!,"AAAAAH9M3wI=")</f>
        <v>#REF!</v>
      </c>
      <c r="D2" s="30" t="e">
        <f>AND(#REF!,"AAAAAH9M3wM=")</f>
        <v>#REF!</v>
      </c>
      <c r="E2" s="30" t="e">
        <f>AND(#REF!,"AAAAAH9M3wQ=")</f>
        <v>#REF!</v>
      </c>
      <c r="F2" s="30" t="e">
        <f>AND(#REF!,"AAAAAH9M3wU=")</f>
        <v>#REF!</v>
      </c>
      <c r="G2" s="30" t="e">
        <f>AND(#REF!,"AAAAAH9M3wY=")</f>
        <v>#REF!</v>
      </c>
      <c r="H2" s="30" t="e">
        <f>AND(#REF!,"AAAAAH9M3wc=")</f>
        <v>#REF!</v>
      </c>
      <c r="I2" s="30" t="e">
        <f>AND(#REF!,"AAAAAH9M3wg=")</f>
        <v>#REF!</v>
      </c>
      <c r="J2" s="30" t="e">
        <f>AND(#REF!,"AAAAAH9M3wk=")</f>
        <v>#REF!</v>
      </c>
      <c r="K2" s="30" t="e">
        <f>IF(#REF!,"AAAAAH9M3wo=",0)</f>
        <v>#REF!</v>
      </c>
      <c r="L2" s="30" t="e">
        <f>AND(#REF!,"AAAAAH9M3ws=")</f>
        <v>#REF!</v>
      </c>
      <c r="M2" s="30" t="e">
        <f>AND(#REF!,"AAAAAH9M3ww=")</f>
        <v>#REF!</v>
      </c>
      <c r="N2" s="30" t="e">
        <f>AND(#REF!,"AAAAAH9M3w0=")</f>
        <v>#REF!</v>
      </c>
      <c r="O2" s="30" t="e">
        <f>AND(#REF!,"AAAAAH9M3w4=")</f>
        <v>#REF!</v>
      </c>
      <c r="P2" s="30" t="e">
        <f>AND(#REF!,"AAAAAH9M3w8=")</f>
        <v>#REF!</v>
      </c>
      <c r="Q2" s="30" t="e">
        <f>AND(#REF!,"AAAAAH9M3xA=")</f>
        <v>#REF!</v>
      </c>
      <c r="R2" s="30" t="e">
        <f>AND(#REF!,"AAAAAH9M3xE=")</f>
        <v>#REF!</v>
      </c>
      <c r="S2" s="30" t="e">
        <f>AND(#REF!,"AAAAAH9M3xI=")</f>
        <v>#REF!</v>
      </c>
      <c r="T2" s="30" t="e">
        <f>AND(#REF!,"AAAAAH9M3xM=")</f>
        <v>#REF!</v>
      </c>
      <c r="U2" s="30" t="e">
        <f>AND(#REF!,"AAAAAH9M3xQ=")</f>
        <v>#REF!</v>
      </c>
      <c r="V2" s="30" t="e">
        <f>AND(#REF!,"AAAAAH9M3xU=")</f>
        <v>#REF!</v>
      </c>
      <c r="W2" s="30" t="e">
        <f>AND(#REF!,"AAAAAH9M3xY=")</f>
        <v>#REF!</v>
      </c>
      <c r="X2" s="30" t="e">
        <f>AND(#REF!,"AAAAAH9M3xc=")</f>
        <v>#REF!</v>
      </c>
      <c r="Y2" s="30" t="e">
        <f>IF(#REF!,"AAAAAH9M3xg=",0)</f>
        <v>#REF!</v>
      </c>
      <c r="Z2" s="30" t="e">
        <f>AND(#REF!,"AAAAAH9M3xk=")</f>
        <v>#REF!</v>
      </c>
      <c r="AA2" s="30" t="e">
        <f>AND(#REF!,"AAAAAH9M3xo=")</f>
        <v>#REF!</v>
      </c>
      <c r="AB2" s="30" t="e">
        <f>AND(#REF!,"AAAAAH9M3xs=")</f>
        <v>#REF!</v>
      </c>
      <c r="AC2" s="30" t="e">
        <f>AND(#REF!,"AAAAAH9M3xw=")</f>
        <v>#REF!</v>
      </c>
      <c r="AD2" s="30" t="e">
        <f>AND(#REF!,"AAAAAH9M3x0=")</f>
        <v>#REF!</v>
      </c>
      <c r="AE2" s="30" t="e">
        <f>AND(#REF!,"AAAAAH9M3x4=")</f>
        <v>#REF!</v>
      </c>
      <c r="AF2" s="30" t="e">
        <f>AND(#REF!,"AAAAAH9M3x8=")</f>
        <v>#REF!</v>
      </c>
      <c r="AG2" s="30" t="e">
        <f>AND(#REF!,"AAAAAH9M3yA=")</f>
        <v>#REF!</v>
      </c>
      <c r="AH2" s="30" t="e">
        <f>AND(#REF!,"AAAAAH9M3yE=")</f>
        <v>#REF!</v>
      </c>
      <c r="AI2" s="30" t="e">
        <f>AND(#REF!,"AAAAAH9M3yI=")</f>
        <v>#REF!</v>
      </c>
      <c r="AJ2" s="30" t="e">
        <f>AND(#REF!,"AAAAAH9M3yM=")</f>
        <v>#REF!</v>
      </c>
      <c r="AK2" s="30" t="e">
        <f>AND(#REF!,"AAAAAH9M3yQ=")</f>
        <v>#REF!</v>
      </c>
      <c r="AL2" s="30" t="e">
        <f>AND(#REF!,"AAAAAH9M3yU=")</f>
        <v>#REF!</v>
      </c>
      <c r="AM2" s="30" t="e">
        <f>IF(#REF!,"AAAAAH9M3yY=",0)</f>
        <v>#REF!</v>
      </c>
      <c r="AN2" s="30" t="e">
        <f>AND(#REF!,"AAAAAH9M3yc=")</f>
        <v>#REF!</v>
      </c>
      <c r="AO2" s="30" t="e">
        <f>AND(#REF!,"AAAAAH9M3yg=")</f>
        <v>#REF!</v>
      </c>
      <c r="AP2" s="30" t="e">
        <f>AND(#REF!,"AAAAAH9M3yk=")</f>
        <v>#REF!</v>
      </c>
      <c r="AQ2" s="30" t="e">
        <f>AND(#REF!,"AAAAAH9M3yo=")</f>
        <v>#REF!</v>
      </c>
      <c r="AR2" s="30" t="e">
        <f>AND(#REF!,"AAAAAH9M3ys=")</f>
        <v>#REF!</v>
      </c>
      <c r="AS2" s="30" t="e">
        <f>AND(#REF!,"AAAAAH9M3yw=")</f>
        <v>#REF!</v>
      </c>
      <c r="AT2" s="30" t="e">
        <f>AND(#REF!,"AAAAAH9M3y0=")</f>
        <v>#REF!</v>
      </c>
      <c r="AU2" s="30" t="e">
        <f>AND(#REF!,"AAAAAH9M3y4=")</f>
        <v>#REF!</v>
      </c>
      <c r="AV2" s="30" t="e">
        <f>AND(#REF!,"AAAAAH9M3y8=")</f>
        <v>#REF!</v>
      </c>
      <c r="AW2" s="30" t="e">
        <f>AND(#REF!,"AAAAAH9M3zA=")</f>
        <v>#REF!</v>
      </c>
      <c r="AX2" s="30" t="e">
        <f>AND(#REF!,"AAAAAH9M3zE=")</f>
        <v>#REF!</v>
      </c>
      <c r="AY2" s="30" t="e">
        <f>AND(#REF!,"AAAAAH9M3zI=")</f>
        <v>#REF!</v>
      </c>
      <c r="AZ2" s="30" t="e">
        <f>AND(#REF!,"AAAAAH9M3zM=")</f>
        <v>#REF!</v>
      </c>
      <c r="BA2" s="30" t="e">
        <f>IF(#REF!,"AAAAAH9M3zQ=",0)</f>
        <v>#REF!</v>
      </c>
      <c r="BB2" s="30" t="e">
        <f>AND(#REF!,"AAAAAH9M3zU=")</f>
        <v>#REF!</v>
      </c>
      <c r="BC2" s="30" t="e">
        <f>AND(#REF!,"AAAAAH9M3zY=")</f>
        <v>#REF!</v>
      </c>
      <c r="BD2" s="30" t="e">
        <f>AND(#REF!,"AAAAAH9M3zc=")</f>
        <v>#REF!</v>
      </c>
      <c r="BE2" s="30" t="e">
        <f>AND(#REF!,"AAAAAH9M3zg=")</f>
        <v>#REF!</v>
      </c>
      <c r="BF2" s="30" t="e">
        <f>AND(#REF!,"AAAAAH9M3zk=")</f>
        <v>#REF!</v>
      </c>
      <c r="BG2" s="30" t="e">
        <f>AND(#REF!,"AAAAAH9M3zo=")</f>
        <v>#REF!</v>
      </c>
      <c r="BH2" s="30" t="e">
        <f>AND(#REF!,"AAAAAH9M3zs=")</f>
        <v>#REF!</v>
      </c>
      <c r="BI2" s="30" t="e">
        <f>AND(#REF!,"AAAAAH9M3zw=")</f>
        <v>#REF!</v>
      </c>
      <c r="BJ2" s="30" t="e">
        <f>AND(#REF!,"AAAAAH9M3z0=")</f>
        <v>#REF!</v>
      </c>
      <c r="BK2" s="30" t="e">
        <f>AND(#REF!,"AAAAAH9M3z4=")</f>
        <v>#REF!</v>
      </c>
      <c r="BL2" s="30" t="e">
        <f>AND(#REF!,"AAAAAH9M3z8=")</f>
        <v>#REF!</v>
      </c>
      <c r="BM2" s="30" t="e">
        <f>AND(#REF!,"AAAAAH9M30A=")</f>
        <v>#REF!</v>
      </c>
      <c r="BN2" s="30" t="e">
        <f>AND(#REF!,"AAAAAH9M30E=")</f>
        <v>#REF!</v>
      </c>
      <c r="BO2" s="30" t="e">
        <f>IF(#REF!,"AAAAAH9M30I=",0)</f>
        <v>#REF!</v>
      </c>
      <c r="BP2" s="30" t="e">
        <f>AND(#REF!,"AAAAAH9M30M=")</f>
        <v>#REF!</v>
      </c>
      <c r="BQ2" s="30" t="e">
        <f>AND(#REF!,"AAAAAH9M30Q=")</f>
        <v>#REF!</v>
      </c>
      <c r="BR2" s="30" t="e">
        <f>AND(#REF!,"AAAAAH9M30U=")</f>
        <v>#REF!</v>
      </c>
      <c r="BS2" s="30" t="e">
        <f>AND(#REF!,"AAAAAH9M30Y=")</f>
        <v>#REF!</v>
      </c>
      <c r="BT2" s="30" t="e">
        <f>AND(#REF!,"AAAAAH9M30c=")</f>
        <v>#REF!</v>
      </c>
      <c r="BU2" s="30" t="e">
        <f>AND(#REF!,"AAAAAH9M30g=")</f>
        <v>#REF!</v>
      </c>
      <c r="BV2" s="30" t="e">
        <f>AND(#REF!,"AAAAAH9M30k=")</f>
        <v>#REF!</v>
      </c>
      <c r="BW2" s="30" t="e">
        <f>AND(#REF!,"AAAAAH9M30o=")</f>
        <v>#REF!</v>
      </c>
      <c r="BX2" s="30" t="e">
        <f>AND(#REF!,"AAAAAH9M30s=")</f>
        <v>#REF!</v>
      </c>
      <c r="BY2" s="30" t="e">
        <f>AND(#REF!,"AAAAAH9M30w=")</f>
        <v>#REF!</v>
      </c>
      <c r="BZ2" s="30" t="e">
        <f>AND(#REF!,"AAAAAH9M300=")</f>
        <v>#REF!</v>
      </c>
      <c r="CA2" s="30" t="e">
        <f>AND(#REF!,"AAAAAH9M304=")</f>
        <v>#REF!</v>
      </c>
      <c r="CB2" s="30" t="e">
        <f>AND(#REF!,"AAAAAH9M308=")</f>
        <v>#REF!</v>
      </c>
      <c r="CC2" s="30" t="e">
        <f>IF(#REF!,"AAAAAH9M31A=",0)</f>
        <v>#REF!</v>
      </c>
      <c r="CD2" s="30" t="e">
        <f>AND(#REF!,"AAAAAH9M31E=")</f>
        <v>#REF!</v>
      </c>
      <c r="CE2" s="30" t="e">
        <f>AND(#REF!,"AAAAAH9M31I=")</f>
        <v>#REF!</v>
      </c>
      <c r="CF2" s="30" t="e">
        <f>AND(#REF!,"AAAAAH9M31M=")</f>
        <v>#REF!</v>
      </c>
      <c r="CG2" s="30" t="e">
        <f>AND(#REF!,"AAAAAH9M31Q=")</f>
        <v>#REF!</v>
      </c>
      <c r="CH2" s="30" t="e">
        <f>AND(#REF!,"AAAAAH9M31U=")</f>
        <v>#REF!</v>
      </c>
      <c r="CI2" s="30" t="e">
        <f>AND(#REF!,"AAAAAH9M31Y=")</f>
        <v>#REF!</v>
      </c>
      <c r="CJ2" s="30" t="e">
        <f>AND(#REF!,"AAAAAH9M31c=")</f>
        <v>#REF!</v>
      </c>
      <c r="CK2" s="30" t="e">
        <f>AND(#REF!,"AAAAAH9M31g=")</f>
        <v>#REF!</v>
      </c>
      <c r="CL2" s="30" t="e">
        <f>AND(#REF!,"AAAAAH9M31k=")</f>
        <v>#REF!</v>
      </c>
      <c r="CM2" s="30" t="e">
        <f>AND(#REF!,"AAAAAH9M31o=")</f>
        <v>#REF!</v>
      </c>
      <c r="CN2" s="30" t="e">
        <f>AND(#REF!,"AAAAAH9M31s=")</f>
        <v>#REF!</v>
      </c>
      <c r="CO2" s="30" t="e">
        <f>AND(#REF!,"AAAAAH9M31w=")</f>
        <v>#REF!</v>
      </c>
      <c r="CP2" s="30" t="e">
        <f>AND(#REF!,"AAAAAH9M310=")</f>
        <v>#REF!</v>
      </c>
      <c r="CQ2" s="30" t="e">
        <f>IF(#REF!,"AAAAAH9M314=",0)</f>
        <v>#REF!</v>
      </c>
      <c r="CR2" s="30" t="e">
        <f>AND(#REF!,"AAAAAH9M318=")</f>
        <v>#REF!</v>
      </c>
      <c r="CS2" s="30" t="e">
        <f>AND(#REF!,"AAAAAH9M32A=")</f>
        <v>#REF!</v>
      </c>
      <c r="CT2" s="30" t="e">
        <f>AND(#REF!,"AAAAAH9M32E=")</f>
        <v>#REF!</v>
      </c>
      <c r="CU2" s="30" t="e">
        <f>AND(#REF!,"AAAAAH9M32I=")</f>
        <v>#REF!</v>
      </c>
      <c r="CV2" s="30" t="e">
        <f>AND(#REF!,"AAAAAH9M32M=")</f>
        <v>#REF!</v>
      </c>
      <c r="CW2" s="30" t="e">
        <f>AND(#REF!,"AAAAAH9M32Q=")</f>
        <v>#REF!</v>
      </c>
      <c r="CX2" s="30" t="e">
        <f>AND(#REF!,"AAAAAH9M32U=")</f>
        <v>#REF!</v>
      </c>
      <c r="CY2" s="30" t="e">
        <f>AND(#REF!,"AAAAAH9M32Y=")</f>
        <v>#REF!</v>
      </c>
      <c r="CZ2" s="30" t="e">
        <f>AND(#REF!,"AAAAAH9M32c=")</f>
        <v>#REF!</v>
      </c>
      <c r="DA2" s="30" t="e">
        <f>AND(#REF!,"AAAAAH9M32g=")</f>
        <v>#REF!</v>
      </c>
      <c r="DB2" s="30" t="e">
        <f>AND(#REF!,"AAAAAH9M32k=")</f>
        <v>#REF!</v>
      </c>
      <c r="DC2" s="30" t="e">
        <f>AND(#REF!,"AAAAAH9M32o=")</f>
        <v>#REF!</v>
      </c>
      <c r="DD2" s="30" t="e">
        <f>AND(#REF!,"AAAAAH9M32s=")</f>
        <v>#REF!</v>
      </c>
      <c r="DE2" s="30" t="e">
        <f>IF(#REF!,"AAAAAH9M32w=",0)</f>
        <v>#REF!</v>
      </c>
      <c r="DF2" s="30" t="e">
        <f>AND(#REF!,"AAAAAH9M320=")</f>
        <v>#REF!</v>
      </c>
      <c r="DG2" s="30" t="e">
        <f>AND(#REF!,"AAAAAH9M324=")</f>
        <v>#REF!</v>
      </c>
      <c r="DH2" s="30" t="e">
        <f>AND(#REF!,"AAAAAH9M328=")</f>
        <v>#REF!</v>
      </c>
      <c r="DI2" s="30" t="e">
        <f>AND(#REF!,"AAAAAH9M33A=")</f>
        <v>#REF!</v>
      </c>
      <c r="DJ2" s="30" t="e">
        <f>AND(#REF!,"AAAAAH9M33E=")</f>
        <v>#REF!</v>
      </c>
      <c r="DK2" s="30" t="e">
        <f>AND(#REF!,"AAAAAH9M33I=")</f>
        <v>#REF!</v>
      </c>
      <c r="DL2" s="30" t="e">
        <f>AND(#REF!,"AAAAAH9M33M=")</f>
        <v>#REF!</v>
      </c>
      <c r="DM2" s="30" t="e">
        <f>AND(#REF!,"AAAAAH9M33Q=")</f>
        <v>#REF!</v>
      </c>
      <c r="DN2" s="30" t="e">
        <f>AND(#REF!,"AAAAAH9M33U=")</f>
        <v>#REF!</v>
      </c>
      <c r="DO2" s="30" t="e">
        <f>AND(#REF!,"AAAAAH9M33Y=")</f>
        <v>#REF!</v>
      </c>
      <c r="DP2" s="30" t="e">
        <f>AND(#REF!,"AAAAAH9M33c=")</f>
        <v>#REF!</v>
      </c>
      <c r="DQ2" s="30" t="e">
        <f>AND(#REF!,"AAAAAH9M33g=")</f>
        <v>#REF!</v>
      </c>
      <c r="DR2" s="30" t="e">
        <f>AND(#REF!,"AAAAAH9M33k=")</f>
        <v>#REF!</v>
      </c>
      <c r="DS2" s="30" t="e">
        <f>IF(#REF!,"AAAAAH9M33o=",0)</f>
        <v>#REF!</v>
      </c>
      <c r="DT2" s="30" t="e">
        <f>AND(#REF!,"AAAAAH9M33s=")</f>
        <v>#REF!</v>
      </c>
      <c r="DU2" s="30" t="e">
        <f>AND(#REF!,"AAAAAH9M33w=")</f>
        <v>#REF!</v>
      </c>
      <c r="DV2" s="30" t="e">
        <f>AND(#REF!,"AAAAAH9M330=")</f>
        <v>#REF!</v>
      </c>
      <c r="DW2" s="30" t="e">
        <f>AND(#REF!,"AAAAAH9M334=")</f>
        <v>#REF!</v>
      </c>
      <c r="DX2" s="30" t="e">
        <f>AND(#REF!,"AAAAAH9M338=")</f>
        <v>#REF!</v>
      </c>
      <c r="DY2" s="30" t="e">
        <f>AND(#REF!,"AAAAAH9M34A=")</f>
        <v>#REF!</v>
      </c>
      <c r="DZ2" s="30" t="e">
        <f>AND(#REF!,"AAAAAH9M34E=")</f>
        <v>#REF!</v>
      </c>
      <c r="EA2" s="30" t="e">
        <f>AND(#REF!,"AAAAAH9M34I=")</f>
        <v>#REF!</v>
      </c>
      <c r="EB2" s="30" t="e">
        <f>AND(#REF!,"AAAAAH9M34M=")</f>
        <v>#REF!</v>
      </c>
      <c r="EC2" s="30" t="e">
        <f>AND(#REF!,"AAAAAH9M34Q=")</f>
        <v>#REF!</v>
      </c>
      <c r="ED2" s="30" t="e">
        <f>AND(#REF!,"AAAAAH9M34U=")</f>
        <v>#REF!</v>
      </c>
      <c r="EE2" s="30" t="e">
        <f>AND(#REF!,"AAAAAH9M34Y=")</f>
        <v>#REF!</v>
      </c>
      <c r="EF2" s="30" t="e">
        <f>AND(#REF!,"AAAAAH9M34c=")</f>
        <v>#REF!</v>
      </c>
      <c r="EG2" s="30" t="e">
        <f>IF(#REF!,"AAAAAH9M34g=",0)</f>
        <v>#REF!</v>
      </c>
      <c r="EH2" s="30" t="e">
        <f>AND(#REF!,"AAAAAH9M34k=")</f>
        <v>#REF!</v>
      </c>
      <c r="EI2" s="30" t="e">
        <f>AND(#REF!,"AAAAAH9M34o=")</f>
        <v>#REF!</v>
      </c>
      <c r="EJ2" s="30" t="e">
        <f>AND(#REF!,"AAAAAH9M34s=")</f>
        <v>#REF!</v>
      </c>
      <c r="EK2" s="30" t="e">
        <f>AND(#REF!,"AAAAAH9M34w=")</f>
        <v>#REF!</v>
      </c>
      <c r="EL2" s="30" t="e">
        <f>AND(#REF!,"AAAAAH9M340=")</f>
        <v>#REF!</v>
      </c>
      <c r="EM2" s="30" t="e">
        <f>AND(#REF!,"AAAAAH9M344=")</f>
        <v>#REF!</v>
      </c>
      <c r="EN2" s="30" t="e">
        <f>AND(#REF!,"AAAAAH9M348=")</f>
        <v>#REF!</v>
      </c>
      <c r="EO2" s="30" t="e">
        <f>AND(#REF!,"AAAAAH9M35A=")</f>
        <v>#REF!</v>
      </c>
      <c r="EP2" s="30" t="e">
        <f>AND(#REF!,"AAAAAH9M35E=")</f>
        <v>#REF!</v>
      </c>
      <c r="EQ2" s="30" t="e">
        <f>AND(#REF!,"AAAAAH9M35I=")</f>
        <v>#REF!</v>
      </c>
      <c r="ER2" s="30" t="e">
        <f>AND(#REF!,"AAAAAH9M35M=")</f>
        <v>#REF!</v>
      </c>
      <c r="ES2" s="30" t="e">
        <f>AND(#REF!,"AAAAAH9M35Q=")</f>
        <v>#REF!</v>
      </c>
      <c r="ET2" s="30" t="e">
        <f>AND(#REF!,"AAAAAH9M35U=")</f>
        <v>#REF!</v>
      </c>
      <c r="EU2" s="30" t="e">
        <f>IF(#REF!,"AAAAAH9M35Y=",0)</f>
        <v>#REF!</v>
      </c>
      <c r="EV2" s="30" t="e">
        <f>AND(#REF!,"AAAAAH9M35c=")</f>
        <v>#REF!</v>
      </c>
      <c r="EW2" s="30" t="e">
        <f>AND(#REF!,"AAAAAH9M35g=")</f>
        <v>#REF!</v>
      </c>
      <c r="EX2" s="30" t="e">
        <f>AND(#REF!,"AAAAAH9M35k=")</f>
        <v>#REF!</v>
      </c>
      <c r="EY2" s="30" t="e">
        <f>AND(#REF!,"AAAAAH9M35o=")</f>
        <v>#REF!</v>
      </c>
      <c r="EZ2" s="30" t="e">
        <f>AND(#REF!,"AAAAAH9M35s=")</f>
        <v>#REF!</v>
      </c>
      <c r="FA2" s="30" t="e">
        <f>AND(#REF!,"AAAAAH9M35w=")</f>
        <v>#REF!</v>
      </c>
      <c r="FB2" s="30" t="e">
        <f>AND(#REF!,"AAAAAH9M350=")</f>
        <v>#REF!</v>
      </c>
      <c r="FC2" s="30" t="e">
        <f>AND(#REF!,"AAAAAH9M354=")</f>
        <v>#REF!</v>
      </c>
      <c r="FD2" s="30" t="e">
        <f>AND(#REF!,"AAAAAH9M358=")</f>
        <v>#REF!</v>
      </c>
      <c r="FE2" s="30" t="e">
        <f>AND(#REF!,"AAAAAH9M36A=")</f>
        <v>#REF!</v>
      </c>
      <c r="FF2" s="30" t="e">
        <f>AND(#REF!,"AAAAAH9M36E=")</f>
        <v>#REF!</v>
      </c>
      <c r="FG2" s="30" t="e">
        <f>AND(#REF!,"AAAAAH9M36I=")</f>
        <v>#REF!</v>
      </c>
      <c r="FH2" s="30" t="e">
        <f>AND(#REF!,"AAAAAH9M36M=")</f>
        <v>#REF!</v>
      </c>
      <c r="FI2" s="30" t="e">
        <f>IF(#REF!,"AAAAAH9M36Q=",0)</f>
        <v>#REF!</v>
      </c>
      <c r="FJ2" s="30" t="e">
        <f>AND(#REF!,"AAAAAH9M36U=")</f>
        <v>#REF!</v>
      </c>
      <c r="FK2" s="30" t="e">
        <f>AND(#REF!,"AAAAAH9M36Y=")</f>
        <v>#REF!</v>
      </c>
      <c r="FL2" s="30" t="e">
        <f>AND(#REF!,"AAAAAH9M36c=")</f>
        <v>#REF!</v>
      </c>
      <c r="FM2" s="30" t="e">
        <f>AND(#REF!,"AAAAAH9M36g=")</f>
        <v>#REF!</v>
      </c>
      <c r="FN2" s="30" t="e">
        <f>AND(#REF!,"AAAAAH9M36k=")</f>
        <v>#REF!</v>
      </c>
      <c r="FO2" s="30" t="e">
        <f>AND(#REF!,"AAAAAH9M36o=")</f>
        <v>#REF!</v>
      </c>
      <c r="FP2" s="30" t="e">
        <f>AND(#REF!,"AAAAAH9M36s=")</f>
        <v>#REF!</v>
      </c>
      <c r="FQ2" s="30" t="e">
        <f>AND(#REF!,"AAAAAH9M36w=")</f>
        <v>#REF!</v>
      </c>
      <c r="FR2" s="30" t="e">
        <f>AND(#REF!,"AAAAAH9M360=")</f>
        <v>#REF!</v>
      </c>
      <c r="FS2" s="30" t="e">
        <f>AND(#REF!,"AAAAAH9M364=")</f>
        <v>#REF!</v>
      </c>
      <c r="FT2" s="30" t="e">
        <f>AND(#REF!,"AAAAAH9M368=")</f>
        <v>#REF!</v>
      </c>
      <c r="FU2" s="30" t="e">
        <f>AND(#REF!,"AAAAAH9M37A=")</f>
        <v>#REF!</v>
      </c>
      <c r="FV2" s="30" t="e">
        <f>AND(#REF!,"AAAAAH9M37E=")</f>
        <v>#REF!</v>
      </c>
      <c r="FW2" s="30" t="e">
        <f>IF(#REF!,"AAAAAH9M37I=",0)</f>
        <v>#REF!</v>
      </c>
      <c r="FX2" s="30" t="e">
        <f>AND(#REF!,"AAAAAH9M37M=")</f>
        <v>#REF!</v>
      </c>
      <c r="FY2" s="30" t="e">
        <f>AND(#REF!,"AAAAAH9M37Q=")</f>
        <v>#REF!</v>
      </c>
      <c r="FZ2" s="30" t="e">
        <f>AND(#REF!,"AAAAAH9M37U=")</f>
        <v>#REF!</v>
      </c>
      <c r="GA2" s="30" t="e">
        <f>AND(#REF!,"AAAAAH9M37Y=")</f>
        <v>#REF!</v>
      </c>
      <c r="GB2" s="30" t="e">
        <f>AND(#REF!,"AAAAAH9M37c=")</f>
        <v>#REF!</v>
      </c>
      <c r="GC2" s="30" t="e">
        <f>AND(#REF!,"AAAAAH9M37g=")</f>
        <v>#REF!</v>
      </c>
      <c r="GD2" s="30" t="e">
        <f>AND(#REF!,"AAAAAH9M37k=")</f>
        <v>#REF!</v>
      </c>
      <c r="GE2" s="30" t="e">
        <f>AND(#REF!,"AAAAAH9M37o=")</f>
        <v>#REF!</v>
      </c>
      <c r="GF2" s="30" t="e">
        <f>AND(#REF!,"AAAAAH9M37s=")</f>
        <v>#REF!</v>
      </c>
      <c r="GG2" s="30" t="e">
        <f>AND(#REF!,"AAAAAH9M37w=")</f>
        <v>#REF!</v>
      </c>
      <c r="GH2" s="30" t="e">
        <f>AND(#REF!,"AAAAAH9M370=")</f>
        <v>#REF!</v>
      </c>
      <c r="GI2" s="30" t="e">
        <f>AND(#REF!,"AAAAAH9M374=")</f>
        <v>#REF!</v>
      </c>
      <c r="GJ2" s="30" t="e">
        <f>AND(#REF!,"AAAAAH9M378=")</f>
        <v>#REF!</v>
      </c>
      <c r="GK2" s="30" t="e">
        <f>IF(#REF!,"AAAAAH9M38A=",0)</f>
        <v>#REF!</v>
      </c>
      <c r="GL2" s="30" t="e">
        <f>AND(#REF!,"AAAAAH9M38E=")</f>
        <v>#REF!</v>
      </c>
      <c r="GM2" s="30" t="e">
        <f>AND(#REF!,"AAAAAH9M38I=")</f>
        <v>#REF!</v>
      </c>
      <c r="GN2" s="30" t="e">
        <f>AND(#REF!,"AAAAAH9M38M=")</f>
        <v>#REF!</v>
      </c>
      <c r="GO2" s="30" t="e">
        <f>AND(#REF!,"AAAAAH9M38Q=")</f>
        <v>#REF!</v>
      </c>
      <c r="GP2" s="30" t="e">
        <f>AND(#REF!,"AAAAAH9M38U=")</f>
        <v>#REF!</v>
      </c>
      <c r="GQ2" s="30" t="e">
        <f>AND(#REF!,"AAAAAH9M38Y=")</f>
        <v>#REF!</v>
      </c>
      <c r="GR2" s="30" t="e">
        <f>AND(#REF!,"AAAAAH9M38c=")</f>
        <v>#REF!</v>
      </c>
      <c r="GS2" s="30" t="e">
        <f>AND(#REF!,"AAAAAH9M38g=")</f>
        <v>#REF!</v>
      </c>
      <c r="GT2" s="30" t="e">
        <f>AND(#REF!,"AAAAAH9M38k=")</f>
        <v>#REF!</v>
      </c>
      <c r="GU2" s="30" t="e">
        <f>AND(#REF!,"AAAAAH9M38o=")</f>
        <v>#REF!</v>
      </c>
      <c r="GV2" s="30" t="e">
        <f>AND(#REF!,"AAAAAH9M38s=")</f>
        <v>#REF!</v>
      </c>
      <c r="GW2" s="30" t="e">
        <f>AND(#REF!,"AAAAAH9M38w=")</f>
        <v>#REF!</v>
      </c>
      <c r="GX2" s="30" t="e">
        <f>AND(#REF!,"AAAAAH9M380=")</f>
        <v>#REF!</v>
      </c>
      <c r="GY2" s="30" t="e">
        <f>IF(#REF!,"AAAAAH9M384=",0)</f>
        <v>#REF!</v>
      </c>
      <c r="GZ2" s="30" t="e">
        <f>AND(#REF!,"AAAAAH9M388=")</f>
        <v>#REF!</v>
      </c>
      <c r="HA2" s="30" t="e">
        <f>AND(#REF!,"AAAAAH9M39A=")</f>
        <v>#REF!</v>
      </c>
      <c r="HB2" s="30" t="e">
        <f>AND(#REF!,"AAAAAH9M39E=")</f>
        <v>#REF!</v>
      </c>
      <c r="HC2" s="30" t="e">
        <f>AND(#REF!,"AAAAAH9M39I=")</f>
        <v>#REF!</v>
      </c>
      <c r="HD2" s="30" t="e">
        <f>AND(#REF!,"AAAAAH9M39M=")</f>
        <v>#REF!</v>
      </c>
      <c r="HE2" s="30" t="e">
        <f>AND(#REF!,"AAAAAH9M39Q=")</f>
        <v>#REF!</v>
      </c>
      <c r="HF2" s="30" t="e">
        <f>AND(#REF!,"AAAAAH9M39U=")</f>
        <v>#REF!</v>
      </c>
      <c r="HG2" s="30" t="e">
        <f>AND(#REF!,"AAAAAH9M39Y=")</f>
        <v>#REF!</v>
      </c>
      <c r="HH2" s="30" t="e">
        <f>AND(#REF!,"AAAAAH9M39c=")</f>
        <v>#REF!</v>
      </c>
      <c r="HI2" s="30" t="e">
        <f>AND(#REF!,"AAAAAH9M39g=")</f>
        <v>#REF!</v>
      </c>
      <c r="HJ2" s="30" t="e">
        <f>AND(#REF!,"AAAAAH9M39k=")</f>
        <v>#REF!</v>
      </c>
      <c r="HK2" s="30" t="e">
        <f>AND(#REF!,"AAAAAH9M39o=")</f>
        <v>#REF!</v>
      </c>
      <c r="HL2" s="30" t="e">
        <f>AND(#REF!,"AAAAAH9M39s=")</f>
        <v>#REF!</v>
      </c>
      <c r="HM2" s="30" t="e">
        <f>IF(#REF!,"AAAAAH9M39w=",0)</f>
        <v>#REF!</v>
      </c>
      <c r="HN2" s="30" t="e">
        <f>AND(#REF!,"AAAAAH9M390=")</f>
        <v>#REF!</v>
      </c>
      <c r="HO2" s="30" t="e">
        <f>AND(#REF!,"AAAAAH9M394=")</f>
        <v>#REF!</v>
      </c>
      <c r="HP2" s="30" t="e">
        <f>AND(#REF!,"AAAAAH9M398=")</f>
        <v>#REF!</v>
      </c>
      <c r="HQ2" s="30" t="e">
        <f>AND(#REF!,"AAAAAH9M3+A=")</f>
        <v>#REF!</v>
      </c>
      <c r="HR2" s="30" t="e">
        <f>AND(#REF!,"AAAAAH9M3+E=")</f>
        <v>#REF!</v>
      </c>
      <c r="HS2" s="30" t="e">
        <f>AND(#REF!,"AAAAAH9M3+I=")</f>
        <v>#REF!</v>
      </c>
      <c r="HT2" s="30" t="e">
        <f>AND(#REF!,"AAAAAH9M3+M=")</f>
        <v>#REF!</v>
      </c>
      <c r="HU2" s="30" t="e">
        <f>AND(#REF!,"AAAAAH9M3+Q=")</f>
        <v>#REF!</v>
      </c>
      <c r="HV2" s="30" t="e">
        <f>AND(#REF!,"AAAAAH9M3+U=")</f>
        <v>#REF!</v>
      </c>
      <c r="HW2" s="30" t="e">
        <f>AND(#REF!,"AAAAAH9M3+Y=")</f>
        <v>#REF!</v>
      </c>
      <c r="HX2" s="30" t="e">
        <f>AND(#REF!,"AAAAAH9M3+c=")</f>
        <v>#REF!</v>
      </c>
      <c r="HY2" s="30" t="e">
        <f>AND(#REF!,"AAAAAH9M3+g=")</f>
        <v>#REF!</v>
      </c>
      <c r="HZ2" s="30" t="e">
        <f>AND(#REF!,"AAAAAH9M3+k=")</f>
        <v>#REF!</v>
      </c>
      <c r="IA2" s="30" t="e">
        <f>IF(#REF!,"AAAAAH9M3+o=",0)</f>
        <v>#REF!</v>
      </c>
      <c r="IB2" s="30" t="e">
        <f>AND(#REF!,"AAAAAH9M3+s=")</f>
        <v>#REF!</v>
      </c>
      <c r="IC2" s="30" t="e">
        <f>AND(#REF!,"AAAAAH9M3+w=")</f>
        <v>#REF!</v>
      </c>
      <c r="ID2" s="30" t="e">
        <f>AND(#REF!,"AAAAAH9M3+0=")</f>
        <v>#REF!</v>
      </c>
      <c r="IE2" s="30" t="e">
        <f>AND(#REF!,"AAAAAH9M3+4=")</f>
        <v>#REF!</v>
      </c>
      <c r="IF2" s="30" t="e">
        <f>AND(#REF!,"AAAAAH9M3+8=")</f>
        <v>#REF!</v>
      </c>
      <c r="IG2" s="30" t="e">
        <f>AND(#REF!,"AAAAAH9M3/A=")</f>
        <v>#REF!</v>
      </c>
      <c r="IH2" s="30" t="e">
        <f>AND(#REF!,"AAAAAH9M3/E=")</f>
        <v>#REF!</v>
      </c>
      <c r="II2" s="30" t="e">
        <f>AND(#REF!,"AAAAAH9M3/I=")</f>
        <v>#REF!</v>
      </c>
      <c r="IJ2" s="30" t="e">
        <f>AND(#REF!,"AAAAAH9M3/M=")</f>
        <v>#REF!</v>
      </c>
      <c r="IK2" s="30" t="e">
        <f>AND(#REF!,"AAAAAH9M3/Q=")</f>
        <v>#REF!</v>
      </c>
      <c r="IL2" s="30" t="e">
        <f>AND(#REF!,"AAAAAH9M3/U=")</f>
        <v>#REF!</v>
      </c>
      <c r="IM2" s="30" t="e">
        <f>AND(#REF!,"AAAAAH9M3/Y=")</f>
        <v>#REF!</v>
      </c>
      <c r="IN2" s="30" t="e">
        <f>AND(#REF!,"AAAAAH9M3/c=")</f>
        <v>#REF!</v>
      </c>
      <c r="IO2" s="30" t="e">
        <f>IF(#REF!,"AAAAAH9M3/g=",0)</f>
        <v>#REF!</v>
      </c>
      <c r="IP2" s="30" t="e">
        <f>AND(#REF!,"AAAAAH9M3/k=")</f>
        <v>#REF!</v>
      </c>
      <c r="IQ2" s="30" t="e">
        <f>AND(#REF!,"AAAAAH9M3/o=")</f>
        <v>#REF!</v>
      </c>
      <c r="IR2" s="30" t="e">
        <f>AND(#REF!,"AAAAAH9M3/s=")</f>
        <v>#REF!</v>
      </c>
      <c r="IS2" s="30" t="e">
        <f>AND(#REF!,"AAAAAH9M3/w=")</f>
        <v>#REF!</v>
      </c>
      <c r="IT2" s="30" t="e">
        <f>AND(#REF!,"AAAAAH9M3/0=")</f>
        <v>#REF!</v>
      </c>
      <c r="IU2" s="30" t="e">
        <f>AND(#REF!,"AAAAAH9M3/4=")</f>
        <v>#REF!</v>
      </c>
      <c r="IV2" s="30" t="e">
        <f>AND(#REF!,"AAAAAH9M3/8=")</f>
        <v>#REF!</v>
      </c>
    </row>
    <row r="3" spans="1:256">
      <c r="A3" s="30" t="e">
        <f>AND(#REF!,"AAAAAHP1vwA=")</f>
        <v>#REF!</v>
      </c>
      <c r="B3" s="30" t="e">
        <f>AND(#REF!,"AAAAAHP1vwE=")</f>
        <v>#REF!</v>
      </c>
      <c r="C3" s="30" t="e">
        <f>AND(#REF!,"AAAAAHP1vwI=")</f>
        <v>#REF!</v>
      </c>
      <c r="D3" s="30" t="e">
        <f>AND(#REF!,"AAAAAHP1vwM=")</f>
        <v>#REF!</v>
      </c>
      <c r="E3" s="30" t="e">
        <f>AND(#REF!,"AAAAAHP1vwQ=")</f>
        <v>#REF!</v>
      </c>
      <c r="F3" s="30" t="e">
        <f>AND(#REF!,"AAAAAHP1vwU=")</f>
        <v>#REF!</v>
      </c>
      <c r="G3" s="30" t="e">
        <f>IF(#REF!,"AAAAAHP1vwY=",0)</f>
        <v>#REF!</v>
      </c>
      <c r="H3" s="30" t="e">
        <f>AND(#REF!,"AAAAAHP1vwc=")</f>
        <v>#REF!</v>
      </c>
      <c r="I3" s="30" t="e">
        <f>AND(#REF!,"AAAAAHP1vwg=")</f>
        <v>#REF!</v>
      </c>
      <c r="J3" s="30" t="e">
        <f>AND(#REF!,"AAAAAHP1vwk=")</f>
        <v>#REF!</v>
      </c>
      <c r="K3" s="30" t="e">
        <f>AND(#REF!,"AAAAAHP1vwo=")</f>
        <v>#REF!</v>
      </c>
      <c r="L3" s="30" t="e">
        <f>AND(#REF!,"AAAAAHP1vws=")</f>
        <v>#REF!</v>
      </c>
      <c r="M3" s="30" t="e">
        <f>AND(#REF!,"AAAAAHP1vww=")</f>
        <v>#REF!</v>
      </c>
      <c r="N3" s="30" t="e">
        <f>AND(#REF!,"AAAAAHP1vw0=")</f>
        <v>#REF!</v>
      </c>
      <c r="O3" s="30" t="e">
        <f>AND(#REF!,"AAAAAHP1vw4=")</f>
        <v>#REF!</v>
      </c>
      <c r="P3" s="30" t="e">
        <f>AND(#REF!,"AAAAAHP1vw8=")</f>
        <v>#REF!</v>
      </c>
      <c r="Q3" s="30" t="e">
        <f>AND(#REF!,"AAAAAHP1vxA=")</f>
        <v>#REF!</v>
      </c>
      <c r="R3" s="30" t="e">
        <f>AND(#REF!,"AAAAAHP1vxE=")</f>
        <v>#REF!</v>
      </c>
      <c r="S3" s="30" t="e">
        <f>AND(#REF!,"AAAAAHP1vxI=")</f>
        <v>#REF!</v>
      </c>
      <c r="T3" s="30" t="e">
        <f>AND(#REF!,"AAAAAHP1vxM=")</f>
        <v>#REF!</v>
      </c>
      <c r="U3" s="30" t="e">
        <f>IF(#REF!,"AAAAAHP1vxQ=",0)</f>
        <v>#REF!</v>
      </c>
      <c r="V3" s="30" t="e">
        <f>AND(#REF!,"AAAAAHP1vxU=")</f>
        <v>#REF!</v>
      </c>
      <c r="W3" s="30" t="e">
        <f>AND(#REF!,"AAAAAHP1vxY=")</f>
        <v>#REF!</v>
      </c>
      <c r="X3" s="30" t="e">
        <f>AND(#REF!,"AAAAAHP1vxc=")</f>
        <v>#REF!</v>
      </c>
      <c r="Y3" s="30" t="e">
        <f>AND(#REF!,"AAAAAHP1vxg=")</f>
        <v>#REF!</v>
      </c>
      <c r="Z3" s="30" t="e">
        <f>AND(#REF!,"AAAAAHP1vxk=")</f>
        <v>#REF!</v>
      </c>
      <c r="AA3" s="30" t="e">
        <f>AND(#REF!,"AAAAAHP1vxo=")</f>
        <v>#REF!</v>
      </c>
      <c r="AB3" s="30" t="e">
        <f>AND(#REF!,"AAAAAHP1vxs=")</f>
        <v>#REF!</v>
      </c>
      <c r="AC3" s="30" t="e">
        <f>AND(#REF!,"AAAAAHP1vxw=")</f>
        <v>#REF!</v>
      </c>
      <c r="AD3" s="30" t="e">
        <f>AND(#REF!,"AAAAAHP1vx0=")</f>
        <v>#REF!</v>
      </c>
      <c r="AE3" s="30" t="e">
        <f>AND(#REF!,"AAAAAHP1vx4=")</f>
        <v>#REF!</v>
      </c>
      <c r="AF3" s="30" t="e">
        <f>AND(#REF!,"AAAAAHP1vx8=")</f>
        <v>#REF!</v>
      </c>
      <c r="AG3" s="30" t="e">
        <f>AND(#REF!,"AAAAAHP1vyA=")</f>
        <v>#REF!</v>
      </c>
      <c r="AH3" s="30" t="e">
        <f>AND(#REF!,"AAAAAHP1vyE=")</f>
        <v>#REF!</v>
      </c>
      <c r="AI3" s="30" t="e">
        <f>IF(#REF!,"AAAAAHP1vyI=",0)</f>
        <v>#REF!</v>
      </c>
      <c r="AJ3" s="30" t="e">
        <f>AND(#REF!,"AAAAAHP1vyM=")</f>
        <v>#REF!</v>
      </c>
      <c r="AK3" s="30" t="e">
        <f>AND(#REF!,"AAAAAHP1vyQ=")</f>
        <v>#REF!</v>
      </c>
      <c r="AL3" s="30" t="e">
        <f>AND(#REF!,"AAAAAHP1vyU=")</f>
        <v>#REF!</v>
      </c>
      <c r="AM3" s="30" t="e">
        <f>AND(#REF!,"AAAAAHP1vyY=")</f>
        <v>#REF!</v>
      </c>
      <c r="AN3" s="30" t="e">
        <f>AND(#REF!,"AAAAAHP1vyc=")</f>
        <v>#REF!</v>
      </c>
      <c r="AO3" s="30" t="e">
        <f>AND(#REF!,"AAAAAHP1vyg=")</f>
        <v>#REF!</v>
      </c>
      <c r="AP3" s="30" t="e">
        <f>AND(#REF!,"AAAAAHP1vyk=")</f>
        <v>#REF!</v>
      </c>
      <c r="AQ3" s="30" t="e">
        <f>AND(#REF!,"AAAAAHP1vyo=")</f>
        <v>#REF!</v>
      </c>
      <c r="AR3" s="30" t="e">
        <f>AND(#REF!,"AAAAAHP1vys=")</f>
        <v>#REF!</v>
      </c>
      <c r="AS3" s="30" t="e">
        <f>AND(#REF!,"AAAAAHP1vyw=")</f>
        <v>#REF!</v>
      </c>
      <c r="AT3" s="30" t="e">
        <f>AND(#REF!,"AAAAAHP1vy0=")</f>
        <v>#REF!</v>
      </c>
      <c r="AU3" s="30" t="e">
        <f>AND(#REF!,"AAAAAHP1vy4=")</f>
        <v>#REF!</v>
      </c>
      <c r="AV3" s="30" t="e">
        <f>AND(#REF!,"AAAAAHP1vy8=")</f>
        <v>#REF!</v>
      </c>
      <c r="AW3" s="30" t="e">
        <f>IF(#REF!,"AAAAAHP1vzA=",0)</f>
        <v>#REF!</v>
      </c>
      <c r="AX3" s="30" t="e">
        <f>AND(#REF!,"AAAAAHP1vzE=")</f>
        <v>#REF!</v>
      </c>
      <c r="AY3" s="30" t="e">
        <f>AND(#REF!,"AAAAAHP1vzI=")</f>
        <v>#REF!</v>
      </c>
      <c r="AZ3" s="30" t="e">
        <f>AND(#REF!,"AAAAAHP1vzM=")</f>
        <v>#REF!</v>
      </c>
      <c r="BA3" s="30" t="e">
        <f>AND(#REF!,"AAAAAHP1vzQ=")</f>
        <v>#REF!</v>
      </c>
      <c r="BB3" s="30" t="e">
        <f>AND(#REF!,"AAAAAHP1vzU=")</f>
        <v>#REF!</v>
      </c>
      <c r="BC3" s="30" t="e">
        <f>AND(#REF!,"AAAAAHP1vzY=")</f>
        <v>#REF!</v>
      </c>
      <c r="BD3" s="30" t="e">
        <f>AND(#REF!,"AAAAAHP1vzc=")</f>
        <v>#REF!</v>
      </c>
      <c r="BE3" s="30" t="e">
        <f>AND(#REF!,"AAAAAHP1vzg=")</f>
        <v>#REF!</v>
      </c>
      <c r="BF3" s="30" t="e">
        <f>AND(#REF!,"AAAAAHP1vzk=")</f>
        <v>#REF!</v>
      </c>
      <c r="BG3" s="30" t="e">
        <f>AND(#REF!,"AAAAAHP1vzo=")</f>
        <v>#REF!</v>
      </c>
      <c r="BH3" s="30" t="e">
        <f>AND(#REF!,"AAAAAHP1vzs=")</f>
        <v>#REF!</v>
      </c>
      <c r="BI3" s="30" t="e">
        <f>AND(#REF!,"AAAAAHP1vzw=")</f>
        <v>#REF!</v>
      </c>
      <c r="BJ3" s="30" t="e">
        <f>AND(#REF!,"AAAAAHP1vz0=")</f>
        <v>#REF!</v>
      </c>
      <c r="BK3" s="30" t="e">
        <f>IF(#REF!,"AAAAAHP1vz4=",0)</f>
        <v>#REF!</v>
      </c>
      <c r="BL3" s="30" t="e">
        <f>IF(#REF!,"AAAAAHP1vz8=",0)</f>
        <v>#REF!</v>
      </c>
      <c r="BM3" s="30" t="e">
        <f>IF(#REF!,"AAAAAHP1v0A=",0)</f>
        <v>#REF!</v>
      </c>
      <c r="BN3" s="30" t="e">
        <f>IF(#REF!,"AAAAAHP1v0E=",0)</f>
        <v>#REF!</v>
      </c>
      <c r="BO3" s="30" t="e">
        <f>IF(#REF!,"AAAAAHP1v0I=",0)</f>
        <v>#REF!</v>
      </c>
      <c r="BP3" s="30" t="e">
        <f>IF(#REF!,"AAAAAHP1v0M=",0)</f>
        <v>#REF!</v>
      </c>
      <c r="BQ3" s="30" t="e">
        <f>IF(#REF!,"AAAAAHP1v0Q=",0)</f>
        <v>#REF!</v>
      </c>
      <c r="BR3" s="30" t="e">
        <f>IF(#REF!,"AAAAAHP1v0U=",0)</f>
        <v>#REF!</v>
      </c>
      <c r="BS3" s="30" t="e">
        <f>IF(#REF!,"AAAAAHP1v0Y=",0)</f>
        <v>#REF!</v>
      </c>
      <c r="BT3" s="30" t="e">
        <f>IF(#REF!,"AAAAAHP1v0c=",0)</f>
        <v>#REF!</v>
      </c>
      <c r="BU3" s="30" t="e">
        <f>IF(#REF!,"AAAAAHP1v0g=",0)</f>
        <v>#REF!</v>
      </c>
      <c r="BV3" s="30" t="e">
        <f>IF(#REF!,"AAAAAHP1v0k=",0)</f>
        <v>#REF!</v>
      </c>
      <c r="BW3" s="30" t="e">
        <f>IF(#REF!,"AAAAAHP1v0o=",0)</f>
        <v>#REF!</v>
      </c>
      <c r="BX3" s="30" t="e">
        <f>IF(#REF!,"AAAAAHP1v0s=",0)</f>
        <v>#REF!</v>
      </c>
      <c r="BY3" s="30" t="e">
        <f>IF(#REF!,"AAAAAHP1v0w=",0)</f>
        <v>#REF!</v>
      </c>
      <c r="BZ3" s="30" t="e">
        <f>IF(#REF!,"AAAAAHP1v00=",0)</f>
        <v>#REF!</v>
      </c>
      <c r="CA3" s="30" t="e">
        <f>AND(#REF!,"AAAAAHP1v04=")</f>
        <v>#REF!</v>
      </c>
      <c r="CB3" s="30" t="e">
        <f>AND(#REF!,"AAAAAHP1v08=")</f>
        <v>#REF!</v>
      </c>
      <c r="CC3" s="30" t="e">
        <f>AND(#REF!,"AAAAAHP1v1A=")</f>
        <v>#REF!</v>
      </c>
      <c r="CD3" s="30" t="e">
        <f>AND(#REF!,"AAAAAHP1v1E=")</f>
        <v>#REF!</v>
      </c>
      <c r="CE3" s="30" t="e">
        <f>AND(#REF!,"AAAAAHP1v1I=")</f>
        <v>#REF!</v>
      </c>
      <c r="CF3" s="30" t="e">
        <f>AND(#REF!,"AAAAAHP1v1M=")</f>
        <v>#REF!</v>
      </c>
      <c r="CG3" s="30" t="e">
        <f>AND(#REF!,"AAAAAHP1v1Q=")</f>
        <v>#REF!</v>
      </c>
      <c r="CH3" s="30" t="e">
        <f>AND(#REF!,"AAAAAHP1v1U=")</f>
        <v>#REF!</v>
      </c>
      <c r="CI3" s="30" t="e">
        <f>AND(#REF!,"AAAAAHP1v1Y=")</f>
        <v>#REF!</v>
      </c>
      <c r="CJ3" s="30" t="e">
        <f>AND(#REF!,"AAAAAHP1v1c=")</f>
        <v>#REF!</v>
      </c>
      <c r="CK3" s="30" t="e">
        <f>AND(#REF!,"AAAAAHP1v1g=")</f>
        <v>#REF!</v>
      </c>
      <c r="CL3" s="30" t="e">
        <f>AND(#REF!,"AAAAAHP1v1k=")</f>
        <v>#REF!</v>
      </c>
      <c r="CM3" s="30" t="e">
        <f>AND(#REF!,"AAAAAHP1v1o=")</f>
        <v>#REF!</v>
      </c>
      <c r="CN3" s="30" t="e">
        <f>AND(#REF!,"AAAAAHP1v1s=")</f>
        <v>#REF!</v>
      </c>
      <c r="CO3" s="30" t="e">
        <f>AND(#REF!,"AAAAAHP1v1w=")</f>
        <v>#REF!</v>
      </c>
      <c r="CP3" s="30" t="e">
        <f>IF(#REF!,"AAAAAHP1v10=",0)</f>
        <v>#REF!</v>
      </c>
      <c r="CQ3" s="30" t="e">
        <f>AND(#REF!,"AAAAAHP1v14=")</f>
        <v>#REF!</v>
      </c>
      <c r="CR3" s="30" t="e">
        <f>AND(#REF!,"AAAAAHP1v18=")</f>
        <v>#REF!</v>
      </c>
      <c r="CS3" s="30" t="e">
        <f>AND(#REF!,"AAAAAHP1v2A=")</f>
        <v>#REF!</v>
      </c>
      <c r="CT3" s="30" t="e">
        <f>AND(#REF!,"AAAAAHP1v2E=")</f>
        <v>#REF!</v>
      </c>
      <c r="CU3" s="30" t="e">
        <f>AND(#REF!,"AAAAAHP1v2I=")</f>
        <v>#REF!</v>
      </c>
      <c r="CV3" s="30" t="e">
        <f>AND(#REF!,"AAAAAHP1v2M=")</f>
        <v>#REF!</v>
      </c>
      <c r="CW3" s="30" t="e">
        <f>AND(#REF!,"AAAAAHP1v2Q=")</f>
        <v>#REF!</v>
      </c>
      <c r="CX3" s="30" t="e">
        <f>AND(#REF!,"AAAAAHP1v2U=")</f>
        <v>#REF!</v>
      </c>
      <c r="CY3" s="30" t="e">
        <f>AND(#REF!,"AAAAAHP1v2Y=")</f>
        <v>#REF!</v>
      </c>
      <c r="CZ3" s="30" t="e">
        <f>AND(#REF!,"AAAAAHP1v2c=")</f>
        <v>#REF!</v>
      </c>
      <c r="DA3" s="30" t="e">
        <f>AND(#REF!,"AAAAAHP1v2g=")</f>
        <v>#REF!</v>
      </c>
      <c r="DB3" s="30" t="e">
        <f>AND(#REF!,"AAAAAHP1v2k=")</f>
        <v>#REF!</v>
      </c>
      <c r="DC3" s="30" t="e">
        <f>AND(#REF!,"AAAAAHP1v2o=")</f>
        <v>#REF!</v>
      </c>
      <c r="DD3" s="30" t="e">
        <f>AND(#REF!,"AAAAAHP1v2s=")</f>
        <v>#REF!</v>
      </c>
      <c r="DE3" s="30" t="e">
        <f>AND(#REF!,"AAAAAHP1v2w=")</f>
        <v>#REF!</v>
      </c>
      <c r="DF3" s="30" t="e">
        <f>IF(#REF!,"AAAAAHP1v20=",0)</f>
        <v>#REF!</v>
      </c>
      <c r="DG3" s="30" t="e">
        <f>AND(#REF!,"AAAAAHP1v24=")</f>
        <v>#REF!</v>
      </c>
      <c r="DH3" s="30" t="e">
        <f>AND(#REF!,"AAAAAHP1v28=")</f>
        <v>#REF!</v>
      </c>
      <c r="DI3" s="30" t="e">
        <f>AND(#REF!,"AAAAAHP1v3A=")</f>
        <v>#REF!</v>
      </c>
      <c r="DJ3" s="30" t="e">
        <f>AND(#REF!,"AAAAAHP1v3E=")</f>
        <v>#REF!</v>
      </c>
      <c r="DK3" s="30" t="e">
        <f>AND(#REF!,"AAAAAHP1v3I=")</f>
        <v>#REF!</v>
      </c>
      <c r="DL3" s="30" t="e">
        <f>AND(#REF!,"AAAAAHP1v3M=")</f>
        <v>#REF!</v>
      </c>
      <c r="DM3" s="30" t="e">
        <f>AND(#REF!,"AAAAAHP1v3Q=")</f>
        <v>#REF!</v>
      </c>
      <c r="DN3" s="30" t="e">
        <f>AND(#REF!,"AAAAAHP1v3U=")</f>
        <v>#REF!</v>
      </c>
      <c r="DO3" s="30" t="e">
        <f>AND(#REF!,"AAAAAHP1v3Y=")</f>
        <v>#REF!</v>
      </c>
      <c r="DP3" s="30" t="e">
        <f>AND(#REF!,"AAAAAHP1v3c=")</f>
        <v>#REF!</v>
      </c>
      <c r="DQ3" s="30" t="e">
        <f>AND(#REF!,"AAAAAHP1v3g=")</f>
        <v>#REF!</v>
      </c>
      <c r="DR3" s="30" t="e">
        <f>AND(#REF!,"AAAAAHP1v3k=")</f>
        <v>#REF!</v>
      </c>
      <c r="DS3" s="30" t="e">
        <f>AND(#REF!,"AAAAAHP1v3o=")</f>
        <v>#REF!</v>
      </c>
      <c r="DT3" s="30" t="e">
        <f>AND(#REF!,"AAAAAHP1v3s=")</f>
        <v>#REF!</v>
      </c>
      <c r="DU3" s="30" t="e">
        <f>AND(#REF!,"AAAAAHP1v3w=")</f>
        <v>#REF!</v>
      </c>
      <c r="DV3" s="30" t="e">
        <f>IF(#REF!,"AAAAAHP1v30=",0)</f>
        <v>#REF!</v>
      </c>
      <c r="DW3" s="30" t="e">
        <f>AND(#REF!,"AAAAAHP1v34=")</f>
        <v>#REF!</v>
      </c>
      <c r="DX3" s="30" t="e">
        <f>AND(#REF!,"AAAAAHP1v38=")</f>
        <v>#REF!</v>
      </c>
      <c r="DY3" s="30" t="e">
        <f>AND(#REF!,"AAAAAHP1v4A=")</f>
        <v>#REF!</v>
      </c>
      <c r="DZ3" s="30" t="e">
        <f>AND(#REF!,"AAAAAHP1v4E=")</f>
        <v>#REF!</v>
      </c>
      <c r="EA3" s="30" t="e">
        <f>AND(#REF!,"AAAAAHP1v4I=")</f>
        <v>#REF!</v>
      </c>
      <c r="EB3" s="30" t="e">
        <f>AND(#REF!,"AAAAAHP1v4M=")</f>
        <v>#REF!</v>
      </c>
      <c r="EC3" s="30" t="e">
        <f>AND(#REF!,"AAAAAHP1v4Q=")</f>
        <v>#REF!</v>
      </c>
      <c r="ED3" s="30" t="e">
        <f>AND(#REF!,"AAAAAHP1v4U=")</f>
        <v>#REF!</v>
      </c>
      <c r="EE3" s="30" t="e">
        <f>AND(#REF!,"AAAAAHP1v4Y=")</f>
        <v>#REF!</v>
      </c>
      <c r="EF3" s="30" t="e">
        <f>AND(#REF!,"AAAAAHP1v4c=")</f>
        <v>#REF!</v>
      </c>
      <c r="EG3" s="30" t="e">
        <f>AND(#REF!,"AAAAAHP1v4g=")</f>
        <v>#REF!</v>
      </c>
      <c r="EH3" s="30" t="e">
        <f>AND(#REF!,"AAAAAHP1v4k=")</f>
        <v>#REF!</v>
      </c>
      <c r="EI3" s="30" t="e">
        <f>AND(#REF!,"AAAAAHP1v4o=")</f>
        <v>#REF!</v>
      </c>
      <c r="EJ3" s="30" t="e">
        <f>AND(#REF!,"AAAAAHP1v4s=")</f>
        <v>#REF!</v>
      </c>
      <c r="EK3" s="30" t="e">
        <f>AND(#REF!,"AAAAAHP1v4w=")</f>
        <v>#REF!</v>
      </c>
      <c r="EL3" s="30" t="e">
        <f>IF(#REF!,"AAAAAHP1v40=",0)</f>
        <v>#REF!</v>
      </c>
      <c r="EM3" s="30" t="e">
        <f>AND(#REF!,"AAAAAHP1v44=")</f>
        <v>#REF!</v>
      </c>
      <c r="EN3" s="30" t="e">
        <f>AND(#REF!,"AAAAAHP1v48=")</f>
        <v>#REF!</v>
      </c>
      <c r="EO3" s="30" t="e">
        <f>AND(#REF!,"AAAAAHP1v5A=")</f>
        <v>#REF!</v>
      </c>
      <c r="EP3" s="30" t="e">
        <f>AND(#REF!,"AAAAAHP1v5E=")</f>
        <v>#REF!</v>
      </c>
      <c r="EQ3" s="30" t="e">
        <f>AND(#REF!,"AAAAAHP1v5I=")</f>
        <v>#REF!</v>
      </c>
      <c r="ER3" s="30" t="e">
        <f>AND(#REF!,"AAAAAHP1v5M=")</f>
        <v>#REF!</v>
      </c>
      <c r="ES3" s="30" t="e">
        <f>AND(#REF!,"AAAAAHP1v5Q=")</f>
        <v>#REF!</v>
      </c>
      <c r="ET3" s="30" t="e">
        <f>AND(#REF!,"AAAAAHP1v5U=")</f>
        <v>#REF!</v>
      </c>
      <c r="EU3" s="30" t="e">
        <f>AND(#REF!,"AAAAAHP1v5Y=")</f>
        <v>#REF!</v>
      </c>
      <c r="EV3" s="30" t="e">
        <f>AND(#REF!,"AAAAAHP1v5c=")</f>
        <v>#REF!</v>
      </c>
      <c r="EW3" s="30" t="e">
        <f>AND(#REF!,"AAAAAHP1v5g=")</f>
        <v>#REF!</v>
      </c>
      <c r="EX3" s="30" t="e">
        <f>AND(#REF!,"AAAAAHP1v5k=")</f>
        <v>#REF!</v>
      </c>
      <c r="EY3" s="30" t="e">
        <f>AND(#REF!,"AAAAAHP1v5o=")</f>
        <v>#REF!</v>
      </c>
      <c r="EZ3" s="30" t="e">
        <f>AND(#REF!,"AAAAAHP1v5s=")</f>
        <v>#REF!</v>
      </c>
      <c r="FA3" s="30" t="e">
        <f>AND(#REF!,"AAAAAHP1v5w=")</f>
        <v>#REF!</v>
      </c>
      <c r="FB3" s="30" t="e">
        <f>IF(#REF!,"AAAAAHP1v50=",0)</f>
        <v>#REF!</v>
      </c>
      <c r="FC3" s="30" t="e">
        <f>AND(#REF!,"AAAAAHP1v54=")</f>
        <v>#REF!</v>
      </c>
      <c r="FD3" s="30" t="e">
        <f>AND(#REF!,"AAAAAHP1v58=")</f>
        <v>#REF!</v>
      </c>
      <c r="FE3" s="30" t="e">
        <f>AND(#REF!,"AAAAAHP1v6A=")</f>
        <v>#REF!</v>
      </c>
      <c r="FF3" s="30" t="e">
        <f>AND(#REF!,"AAAAAHP1v6E=")</f>
        <v>#REF!</v>
      </c>
      <c r="FG3" s="30" t="e">
        <f>AND(#REF!,"AAAAAHP1v6I=")</f>
        <v>#REF!</v>
      </c>
      <c r="FH3" s="30" t="e">
        <f>AND(#REF!,"AAAAAHP1v6M=")</f>
        <v>#REF!</v>
      </c>
      <c r="FI3" s="30" t="e">
        <f>AND(#REF!,"AAAAAHP1v6Q=")</f>
        <v>#REF!</v>
      </c>
      <c r="FJ3" s="30" t="e">
        <f>AND(#REF!,"AAAAAHP1v6U=")</f>
        <v>#REF!</v>
      </c>
      <c r="FK3" s="30" t="e">
        <f>AND(#REF!,"AAAAAHP1v6Y=")</f>
        <v>#REF!</v>
      </c>
      <c r="FL3" s="30" t="e">
        <f>AND(#REF!,"AAAAAHP1v6c=")</f>
        <v>#REF!</v>
      </c>
      <c r="FM3" s="30" t="e">
        <f>AND(#REF!,"AAAAAHP1v6g=")</f>
        <v>#REF!</v>
      </c>
      <c r="FN3" s="30" t="e">
        <f>AND(#REF!,"AAAAAHP1v6k=")</f>
        <v>#REF!</v>
      </c>
      <c r="FO3" s="30" t="e">
        <f>AND(#REF!,"AAAAAHP1v6o=")</f>
        <v>#REF!</v>
      </c>
      <c r="FP3" s="30" t="e">
        <f>AND(#REF!,"AAAAAHP1v6s=")</f>
        <v>#REF!</v>
      </c>
      <c r="FQ3" s="30" t="e">
        <f>AND(#REF!,"AAAAAHP1v6w=")</f>
        <v>#REF!</v>
      </c>
      <c r="FR3" s="30" t="e">
        <f>IF(#REF!,"AAAAAHP1v60=",0)</f>
        <v>#REF!</v>
      </c>
      <c r="FS3" s="30" t="e">
        <f>AND(#REF!,"AAAAAHP1v64=")</f>
        <v>#REF!</v>
      </c>
      <c r="FT3" s="30" t="e">
        <f>AND(#REF!,"AAAAAHP1v68=")</f>
        <v>#REF!</v>
      </c>
      <c r="FU3" s="30" t="e">
        <f>AND(#REF!,"AAAAAHP1v7A=")</f>
        <v>#REF!</v>
      </c>
      <c r="FV3" s="30" t="e">
        <f>AND(#REF!,"AAAAAHP1v7E=")</f>
        <v>#REF!</v>
      </c>
      <c r="FW3" s="30" t="e">
        <f>AND(#REF!,"AAAAAHP1v7I=")</f>
        <v>#REF!</v>
      </c>
      <c r="FX3" s="30" t="e">
        <f>AND(#REF!,"AAAAAHP1v7M=")</f>
        <v>#REF!</v>
      </c>
      <c r="FY3" s="30" t="e">
        <f>AND(#REF!,"AAAAAHP1v7Q=")</f>
        <v>#REF!</v>
      </c>
      <c r="FZ3" s="30" t="e">
        <f>AND(#REF!,"AAAAAHP1v7U=")</f>
        <v>#REF!</v>
      </c>
      <c r="GA3" s="30" t="e">
        <f>AND(#REF!,"AAAAAHP1v7Y=")</f>
        <v>#REF!</v>
      </c>
      <c r="GB3" s="30" t="e">
        <f>AND(#REF!,"AAAAAHP1v7c=")</f>
        <v>#REF!</v>
      </c>
      <c r="GC3" s="30" t="e">
        <f>AND(#REF!,"AAAAAHP1v7g=")</f>
        <v>#REF!</v>
      </c>
      <c r="GD3" s="30" t="e">
        <f>AND(#REF!,"AAAAAHP1v7k=")</f>
        <v>#REF!</v>
      </c>
      <c r="GE3" s="30" t="e">
        <f>AND(#REF!,"AAAAAHP1v7o=")</f>
        <v>#REF!</v>
      </c>
      <c r="GF3" s="30" t="e">
        <f>AND(#REF!,"AAAAAHP1v7s=")</f>
        <v>#REF!</v>
      </c>
      <c r="GG3" s="30" t="e">
        <f>AND(#REF!,"AAAAAHP1v7w=")</f>
        <v>#REF!</v>
      </c>
      <c r="GH3" s="30" t="e">
        <f>IF(#REF!,"AAAAAHP1v70=",0)</f>
        <v>#REF!</v>
      </c>
      <c r="GI3" s="30" t="e">
        <f>AND(#REF!,"AAAAAHP1v74=")</f>
        <v>#REF!</v>
      </c>
      <c r="GJ3" s="30" t="e">
        <f>AND(#REF!,"AAAAAHP1v78=")</f>
        <v>#REF!</v>
      </c>
      <c r="GK3" s="30" t="e">
        <f>AND(#REF!,"AAAAAHP1v8A=")</f>
        <v>#REF!</v>
      </c>
      <c r="GL3" s="30" t="e">
        <f>AND(#REF!,"AAAAAHP1v8E=")</f>
        <v>#REF!</v>
      </c>
      <c r="GM3" s="30" t="e">
        <f>AND(#REF!,"AAAAAHP1v8I=")</f>
        <v>#REF!</v>
      </c>
      <c r="GN3" s="30" t="e">
        <f>AND(#REF!,"AAAAAHP1v8M=")</f>
        <v>#REF!</v>
      </c>
      <c r="GO3" s="30" t="e">
        <f>AND(#REF!,"AAAAAHP1v8Q=")</f>
        <v>#REF!</v>
      </c>
      <c r="GP3" s="30" t="e">
        <f>AND(#REF!,"AAAAAHP1v8U=")</f>
        <v>#REF!</v>
      </c>
      <c r="GQ3" s="30" t="e">
        <f>AND(#REF!,"AAAAAHP1v8Y=")</f>
        <v>#REF!</v>
      </c>
      <c r="GR3" s="30" t="e">
        <f>AND(#REF!,"AAAAAHP1v8c=")</f>
        <v>#REF!</v>
      </c>
      <c r="GS3" s="30" t="e">
        <f>AND(#REF!,"AAAAAHP1v8g=")</f>
        <v>#REF!</v>
      </c>
      <c r="GT3" s="30" t="e">
        <f>AND(#REF!,"AAAAAHP1v8k=")</f>
        <v>#REF!</v>
      </c>
      <c r="GU3" s="30" t="e">
        <f>AND(#REF!,"AAAAAHP1v8o=")</f>
        <v>#REF!</v>
      </c>
      <c r="GV3" s="30" t="e">
        <f>AND(#REF!,"AAAAAHP1v8s=")</f>
        <v>#REF!</v>
      </c>
      <c r="GW3" s="30" t="e">
        <f>AND(#REF!,"AAAAAHP1v8w=")</f>
        <v>#REF!</v>
      </c>
      <c r="GX3" s="30" t="e">
        <f>IF(#REF!,"AAAAAHP1v80=",0)</f>
        <v>#REF!</v>
      </c>
      <c r="GY3" s="30" t="e">
        <f>AND(#REF!,"AAAAAHP1v84=")</f>
        <v>#REF!</v>
      </c>
      <c r="GZ3" s="30" t="e">
        <f>AND(#REF!,"AAAAAHP1v88=")</f>
        <v>#REF!</v>
      </c>
      <c r="HA3" s="30" t="e">
        <f>AND(#REF!,"AAAAAHP1v9A=")</f>
        <v>#REF!</v>
      </c>
      <c r="HB3" s="30" t="e">
        <f>AND(#REF!,"AAAAAHP1v9E=")</f>
        <v>#REF!</v>
      </c>
      <c r="HC3" s="30" t="e">
        <f>AND(#REF!,"AAAAAHP1v9I=")</f>
        <v>#REF!</v>
      </c>
      <c r="HD3" s="30" t="e">
        <f>AND(#REF!,"AAAAAHP1v9M=")</f>
        <v>#REF!</v>
      </c>
      <c r="HE3" s="30" t="e">
        <f>AND(#REF!,"AAAAAHP1v9Q=")</f>
        <v>#REF!</v>
      </c>
      <c r="HF3" s="30" t="e">
        <f>AND(#REF!,"AAAAAHP1v9U=")</f>
        <v>#REF!</v>
      </c>
      <c r="HG3" s="30" t="e">
        <f>AND(#REF!,"AAAAAHP1v9Y=")</f>
        <v>#REF!</v>
      </c>
      <c r="HH3" s="30" t="e">
        <f>AND(#REF!,"AAAAAHP1v9c=")</f>
        <v>#REF!</v>
      </c>
      <c r="HI3" s="30" t="e">
        <f>AND(#REF!,"AAAAAHP1v9g=")</f>
        <v>#REF!</v>
      </c>
      <c r="HJ3" s="30" t="e">
        <f>AND(#REF!,"AAAAAHP1v9k=")</f>
        <v>#REF!</v>
      </c>
      <c r="HK3" s="30" t="e">
        <f>AND(#REF!,"AAAAAHP1v9o=")</f>
        <v>#REF!</v>
      </c>
      <c r="HL3" s="30" t="e">
        <f>AND(#REF!,"AAAAAHP1v9s=")</f>
        <v>#REF!</v>
      </c>
      <c r="HM3" s="30" t="e">
        <f>AND(#REF!,"AAAAAHP1v9w=")</f>
        <v>#REF!</v>
      </c>
      <c r="HN3" s="30" t="e">
        <f>IF(#REF!,"AAAAAHP1v90=",0)</f>
        <v>#REF!</v>
      </c>
      <c r="HO3" s="30" t="e">
        <f>AND(#REF!,"AAAAAHP1v94=")</f>
        <v>#REF!</v>
      </c>
      <c r="HP3" s="30" t="e">
        <f>AND(#REF!,"AAAAAHP1v98=")</f>
        <v>#REF!</v>
      </c>
      <c r="HQ3" s="30" t="e">
        <f>AND(#REF!,"AAAAAHP1v+A=")</f>
        <v>#REF!</v>
      </c>
      <c r="HR3" s="30" t="e">
        <f>AND(#REF!,"AAAAAHP1v+E=")</f>
        <v>#REF!</v>
      </c>
      <c r="HS3" s="30" t="e">
        <f>AND(#REF!,"AAAAAHP1v+I=")</f>
        <v>#REF!</v>
      </c>
      <c r="HT3" s="30" t="e">
        <f>AND(#REF!,"AAAAAHP1v+M=")</f>
        <v>#REF!</v>
      </c>
      <c r="HU3" s="30" t="e">
        <f>AND(#REF!,"AAAAAHP1v+Q=")</f>
        <v>#REF!</v>
      </c>
      <c r="HV3" s="30" t="e">
        <f>AND(#REF!,"AAAAAHP1v+U=")</f>
        <v>#REF!</v>
      </c>
      <c r="HW3" s="30" t="e">
        <f>AND(#REF!,"AAAAAHP1v+Y=")</f>
        <v>#REF!</v>
      </c>
      <c r="HX3" s="30" t="e">
        <f>AND(#REF!,"AAAAAHP1v+c=")</f>
        <v>#REF!</v>
      </c>
      <c r="HY3" s="30" t="e">
        <f>AND(#REF!,"AAAAAHP1v+g=")</f>
        <v>#REF!</v>
      </c>
      <c r="HZ3" s="30" t="e">
        <f>AND(#REF!,"AAAAAHP1v+k=")</f>
        <v>#REF!</v>
      </c>
      <c r="IA3" s="30" t="e">
        <f>AND(#REF!,"AAAAAHP1v+o=")</f>
        <v>#REF!</v>
      </c>
      <c r="IB3" s="30" t="e">
        <f>AND(#REF!,"AAAAAHP1v+s=")</f>
        <v>#REF!</v>
      </c>
      <c r="IC3" s="30" t="e">
        <f>AND(#REF!,"AAAAAHP1v+w=")</f>
        <v>#REF!</v>
      </c>
      <c r="ID3" s="30" t="e">
        <f>IF(#REF!,"AAAAAHP1v+0=",0)</f>
        <v>#REF!</v>
      </c>
      <c r="IE3" s="30" t="e">
        <f>AND(#REF!,"AAAAAHP1v+4=")</f>
        <v>#REF!</v>
      </c>
      <c r="IF3" s="30" t="e">
        <f>AND(#REF!,"AAAAAHP1v+8=")</f>
        <v>#REF!</v>
      </c>
      <c r="IG3" s="30" t="e">
        <f>AND(#REF!,"AAAAAHP1v/A=")</f>
        <v>#REF!</v>
      </c>
      <c r="IH3" s="30" t="e">
        <f>AND(#REF!,"AAAAAHP1v/E=")</f>
        <v>#REF!</v>
      </c>
      <c r="II3" s="30" t="e">
        <f>AND(#REF!,"AAAAAHP1v/I=")</f>
        <v>#REF!</v>
      </c>
      <c r="IJ3" s="30" t="e">
        <f>AND(#REF!,"AAAAAHP1v/M=")</f>
        <v>#REF!</v>
      </c>
      <c r="IK3" s="30" t="e">
        <f>AND(#REF!,"AAAAAHP1v/Q=")</f>
        <v>#REF!</v>
      </c>
      <c r="IL3" s="30" t="e">
        <f>AND(#REF!,"AAAAAHP1v/U=")</f>
        <v>#REF!</v>
      </c>
      <c r="IM3" s="30" t="e">
        <f>AND(#REF!,"AAAAAHP1v/Y=")</f>
        <v>#REF!</v>
      </c>
      <c r="IN3" s="30" t="e">
        <f>AND(#REF!,"AAAAAHP1v/c=")</f>
        <v>#REF!</v>
      </c>
      <c r="IO3" s="30" t="e">
        <f>AND(#REF!,"AAAAAHP1v/g=")</f>
        <v>#REF!</v>
      </c>
      <c r="IP3" s="30" t="e">
        <f>AND(#REF!,"AAAAAHP1v/k=")</f>
        <v>#REF!</v>
      </c>
      <c r="IQ3" s="30" t="e">
        <f>AND(#REF!,"AAAAAHP1v/o=")</f>
        <v>#REF!</v>
      </c>
      <c r="IR3" s="30" t="e">
        <f>AND(#REF!,"AAAAAHP1v/s=")</f>
        <v>#REF!</v>
      </c>
      <c r="IS3" s="30" t="e">
        <f>AND(#REF!,"AAAAAHP1v/w=")</f>
        <v>#REF!</v>
      </c>
      <c r="IT3" s="30" t="e">
        <f>IF(#REF!,"AAAAAHP1v/0=",0)</f>
        <v>#REF!</v>
      </c>
      <c r="IU3" s="30" t="e">
        <f>AND(#REF!,"AAAAAHP1v/4=")</f>
        <v>#REF!</v>
      </c>
      <c r="IV3" s="30" t="e">
        <f>AND(#REF!,"AAAAAHP1v/8=")</f>
        <v>#REF!</v>
      </c>
    </row>
    <row r="4" spans="1:256">
      <c r="A4" s="30" t="e">
        <f>AND(#REF!,"AAAAABP/qwA=")</f>
        <v>#REF!</v>
      </c>
      <c r="B4" s="30" t="e">
        <f>AND(#REF!,"AAAAABP/qwE=")</f>
        <v>#REF!</v>
      </c>
      <c r="C4" s="30" t="e">
        <f>AND(#REF!,"AAAAABP/qwI=")</f>
        <v>#REF!</v>
      </c>
      <c r="D4" s="30" t="e">
        <f>AND(#REF!,"AAAAABP/qwM=")</f>
        <v>#REF!</v>
      </c>
      <c r="E4" s="30" t="e">
        <f>AND(#REF!,"AAAAABP/qwQ=")</f>
        <v>#REF!</v>
      </c>
      <c r="F4" s="30" t="e">
        <f>AND(#REF!,"AAAAABP/qwU=")</f>
        <v>#REF!</v>
      </c>
      <c r="G4" s="30" t="e">
        <f>AND(#REF!,"AAAAABP/qwY=")</f>
        <v>#REF!</v>
      </c>
      <c r="H4" s="30" t="e">
        <f>AND(#REF!,"AAAAABP/qwc=")</f>
        <v>#REF!</v>
      </c>
      <c r="I4" s="30" t="e">
        <f>AND(#REF!,"AAAAABP/qwg=")</f>
        <v>#REF!</v>
      </c>
      <c r="J4" s="30" t="e">
        <f>AND(#REF!,"AAAAABP/qwk=")</f>
        <v>#REF!</v>
      </c>
      <c r="K4" s="30" t="e">
        <f>AND(#REF!,"AAAAABP/qwo=")</f>
        <v>#REF!</v>
      </c>
      <c r="L4" s="30" t="e">
        <f>AND(#REF!,"AAAAABP/qws=")</f>
        <v>#REF!</v>
      </c>
      <c r="M4" s="30" t="e">
        <f>AND(#REF!,"AAAAABP/qww=")</f>
        <v>#REF!</v>
      </c>
      <c r="N4" s="30" t="e">
        <f>IF(#REF!,"AAAAABP/qw0=",0)</f>
        <v>#REF!</v>
      </c>
      <c r="O4" s="30" t="e">
        <f>AND(#REF!,"AAAAABP/qw4=")</f>
        <v>#REF!</v>
      </c>
      <c r="P4" s="30" t="e">
        <f>AND(#REF!,"AAAAABP/qw8=")</f>
        <v>#REF!</v>
      </c>
      <c r="Q4" s="30" t="e">
        <f>AND(#REF!,"AAAAABP/qxA=")</f>
        <v>#REF!</v>
      </c>
      <c r="R4" s="30" t="e">
        <f>AND(#REF!,"AAAAABP/qxE=")</f>
        <v>#REF!</v>
      </c>
      <c r="S4" s="30" t="e">
        <f>AND(#REF!,"AAAAABP/qxI=")</f>
        <v>#REF!</v>
      </c>
      <c r="T4" s="30" t="e">
        <f>AND(#REF!,"AAAAABP/qxM=")</f>
        <v>#REF!</v>
      </c>
      <c r="U4" s="30" t="e">
        <f>AND(#REF!,"AAAAABP/qxQ=")</f>
        <v>#REF!</v>
      </c>
      <c r="V4" s="30" t="e">
        <f>AND(#REF!,"AAAAABP/qxU=")</f>
        <v>#REF!</v>
      </c>
      <c r="W4" s="30" t="e">
        <f>AND(#REF!,"AAAAABP/qxY=")</f>
        <v>#REF!</v>
      </c>
      <c r="X4" s="30" t="e">
        <f>AND(#REF!,"AAAAABP/qxc=")</f>
        <v>#REF!</v>
      </c>
      <c r="Y4" s="30" t="e">
        <f>AND(#REF!,"AAAAABP/qxg=")</f>
        <v>#REF!</v>
      </c>
      <c r="Z4" s="30" t="e">
        <f>AND(#REF!,"AAAAABP/qxk=")</f>
        <v>#REF!</v>
      </c>
      <c r="AA4" s="30" t="e">
        <f>AND(#REF!,"AAAAABP/qxo=")</f>
        <v>#REF!</v>
      </c>
      <c r="AB4" s="30" t="e">
        <f>AND(#REF!,"AAAAABP/qxs=")</f>
        <v>#REF!</v>
      </c>
      <c r="AC4" s="30" t="e">
        <f>AND(#REF!,"AAAAABP/qxw=")</f>
        <v>#REF!</v>
      </c>
      <c r="AD4" s="30" t="e">
        <f>IF(#REF!,"AAAAABP/qx0=",0)</f>
        <v>#REF!</v>
      </c>
      <c r="AE4" s="30" t="e">
        <f>AND(#REF!,"AAAAABP/qx4=")</f>
        <v>#REF!</v>
      </c>
      <c r="AF4" s="30" t="e">
        <f>AND(#REF!,"AAAAABP/qx8=")</f>
        <v>#REF!</v>
      </c>
      <c r="AG4" s="30" t="e">
        <f>AND(#REF!,"AAAAABP/qyA=")</f>
        <v>#REF!</v>
      </c>
      <c r="AH4" s="30" t="e">
        <f>AND(#REF!,"AAAAABP/qyE=")</f>
        <v>#REF!</v>
      </c>
      <c r="AI4" s="30" t="e">
        <f>AND(#REF!,"AAAAABP/qyI=")</f>
        <v>#REF!</v>
      </c>
      <c r="AJ4" s="30" t="e">
        <f>AND(#REF!,"AAAAABP/qyM=")</f>
        <v>#REF!</v>
      </c>
      <c r="AK4" s="30" t="e">
        <f>AND(#REF!,"AAAAABP/qyQ=")</f>
        <v>#REF!</v>
      </c>
      <c r="AL4" s="30" t="e">
        <f>AND(#REF!,"AAAAABP/qyU=")</f>
        <v>#REF!</v>
      </c>
      <c r="AM4" s="30" t="e">
        <f>AND(#REF!,"AAAAABP/qyY=")</f>
        <v>#REF!</v>
      </c>
      <c r="AN4" s="30" t="e">
        <f>AND(#REF!,"AAAAABP/qyc=")</f>
        <v>#REF!</v>
      </c>
      <c r="AO4" s="30" t="e">
        <f>AND(#REF!,"AAAAABP/qyg=")</f>
        <v>#REF!</v>
      </c>
      <c r="AP4" s="30" t="e">
        <f>AND(#REF!,"AAAAABP/qyk=")</f>
        <v>#REF!</v>
      </c>
      <c r="AQ4" s="30" t="e">
        <f>AND(#REF!,"AAAAABP/qyo=")</f>
        <v>#REF!</v>
      </c>
      <c r="AR4" s="30" t="e">
        <f>AND(#REF!,"AAAAABP/qys=")</f>
        <v>#REF!</v>
      </c>
      <c r="AS4" s="30" t="e">
        <f>AND(#REF!,"AAAAABP/qyw=")</f>
        <v>#REF!</v>
      </c>
      <c r="AT4" s="30" t="e">
        <f>IF(#REF!,"AAAAABP/qy0=",0)</f>
        <v>#REF!</v>
      </c>
      <c r="AU4" s="30" t="e">
        <f>AND(#REF!,"AAAAABP/qy4=")</f>
        <v>#REF!</v>
      </c>
      <c r="AV4" s="30" t="e">
        <f>AND(#REF!,"AAAAABP/qy8=")</f>
        <v>#REF!</v>
      </c>
      <c r="AW4" s="30" t="e">
        <f>AND(#REF!,"AAAAABP/qzA=")</f>
        <v>#REF!</v>
      </c>
      <c r="AX4" s="30" t="e">
        <f>AND(#REF!,"AAAAABP/qzE=")</f>
        <v>#REF!</v>
      </c>
      <c r="AY4" s="30" t="e">
        <f>AND(#REF!,"AAAAABP/qzI=")</f>
        <v>#REF!</v>
      </c>
      <c r="AZ4" s="30" t="e">
        <f>AND(#REF!,"AAAAABP/qzM=")</f>
        <v>#REF!</v>
      </c>
      <c r="BA4" s="30" t="e">
        <f>AND(#REF!,"AAAAABP/qzQ=")</f>
        <v>#REF!</v>
      </c>
      <c r="BB4" s="30" t="e">
        <f>AND(#REF!,"AAAAABP/qzU=")</f>
        <v>#REF!</v>
      </c>
      <c r="BC4" s="30" t="e">
        <f>AND(#REF!,"AAAAABP/qzY=")</f>
        <v>#REF!</v>
      </c>
      <c r="BD4" s="30" t="e">
        <f>AND(#REF!,"AAAAABP/qzc=")</f>
        <v>#REF!</v>
      </c>
      <c r="BE4" s="30" t="e">
        <f>AND(#REF!,"AAAAABP/qzg=")</f>
        <v>#REF!</v>
      </c>
      <c r="BF4" s="30" t="e">
        <f>AND(#REF!,"AAAAABP/qzk=")</f>
        <v>#REF!</v>
      </c>
      <c r="BG4" s="30" t="e">
        <f>AND(#REF!,"AAAAABP/qzo=")</f>
        <v>#REF!</v>
      </c>
      <c r="BH4" s="30" t="e">
        <f>AND(#REF!,"AAAAABP/qzs=")</f>
        <v>#REF!</v>
      </c>
      <c r="BI4" s="30" t="e">
        <f>AND(#REF!,"AAAAABP/qzw=")</f>
        <v>#REF!</v>
      </c>
      <c r="BJ4" s="30" t="e">
        <f>IF(#REF!,"AAAAABP/qz0=",0)</f>
        <v>#REF!</v>
      </c>
      <c r="BK4" s="30" t="e">
        <f>AND(#REF!,"AAAAABP/qz4=")</f>
        <v>#REF!</v>
      </c>
      <c r="BL4" s="30" t="e">
        <f>AND(#REF!,"AAAAABP/qz8=")</f>
        <v>#REF!</v>
      </c>
      <c r="BM4" s="30" t="e">
        <f>AND(#REF!,"AAAAABP/q0A=")</f>
        <v>#REF!</v>
      </c>
      <c r="BN4" s="30" t="e">
        <f>AND(#REF!,"AAAAABP/q0E=")</f>
        <v>#REF!</v>
      </c>
      <c r="BO4" s="30" t="e">
        <f>AND(#REF!,"AAAAABP/q0I=")</f>
        <v>#REF!</v>
      </c>
      <c r="BP4" s="30" t="e">
        <f>AND(#REF!,"AAAAABP/q0M=")</f>
        <v>#REF!</v>
      </c>
      <c r="BQ4" s="30" t="e">
        <f>AND(#REF!,"AAAAABP/q0Q=")</f>
        <v>#REF!</v>
      </c>
      <c r="BR4" s="30" t="e">
        <f>AND(#REF!,"AAAAABP/q0U=")</f>
        <v>#REF!</v>
      </c>
      <c r="BS4" s="30" t="e">
        <f>AND(#REF!,"AAAAABP/q0Y=")</f>
        <v>#REF!</v>
      </c>
      <c r="BT4" s="30" t="e">
        <f>AND(#REF!,"AAAAABP/q0c=")</f>
        <v>#REF!</v>
      </c>
      <c r="BU4" s="30" t="e">
        <f>AND(#REF!,"AAAAABP/q0g=")</f>
        <v>#REF!</v>
      </c>
      <c r="BV4" s="30" t="e">
        <f>AND(#REF!,"AAAAABP/q0k=")</f>
        <v>#REF!</v>
      </c>
      <c r="BW4" s="30" t="e">
        <f>AND(#REF!,"AAAAABP/q0o=")</f>
        <v>#REF!</v>
      </c>
      <c r="BX4" s="30" t="e">
        <f>AND(#REF!,"AAAAABP/q0s=")</f>
        <v>#REF!</v>
      </c>
      <c r="BY4" s="30" t="e">
        <f>AND(#REF!,"AAAAABP/q0w=")</f>
        <v>#REF!</v>
      </c>
      <c r="BZ4" s="30" t="e">
        <f>IF(#REF!,"AAAAABP/q00=",0)</f>
        <v>#REF!</v>
      </c>
      <c r="CA4" s="30" t="e">
        <f>AND(#REF!,"AAAAABP/q04=")</f>
        <v>#REF!</v>
      </c>
      <c r="CB4" s="30" t="e">
        <f>AND(#REF!,"AAAAABP/q08=")</f>
        <v>#REF!</v>
      </c>
      <c r="CC4" s="30" t="e">
        <f>AND(#REF!,"AAAAABP/q1A=")</f>
        <v>#REF!</v>
      </c>
      <c r="CD4" s="30" t="e">
        <f>AND(#REF!,"AAAAABP/q1E=")</f>
        <v>#REF!</v>
      </c>
      <c r="CE4" s="30" t="e">
        <f>AND(#REF!,"AAAAABP/q1I=")</f>
        <v>#REF!</v>
      </c>
      <c r="CF4" s="30" t="e">
        <f>AND(#REF!,"AAAAABP/q1M=")</f>
        <v>#REF!</v>
      </c>
      <c r="CG4" s="30" t="e">
        <f>AND(#REF!,"AAAAABP/q1Q=")</f>
        <v>#REF!</v>
      </c>
      <c r="CH4" s="30" t="e">
        <f>AND(#REF!,"AAAAABP/q1U=")</f>
        <v>#REF!</v>
      </c>
      <c r="CI4" s="30" t="e">
        <f>AND(#REF!,"AAAAABP/q1Y=")</f>
        <v>#REF!</v>
      </c>
      <c r="CJ4" s="30" t="e">
        <f>AND(#REF!,"AAAAABP/q1c=")</f>
        <v>#REF!</v>
      </c>
      <c r="CK4" s="30" t="e">
        <f>AND(#REF!,"AAAAABP/q1g=")</f>
        <v>#REF!</v>
      </c>
      <c r="CL4" s="30" t="e">
        <f>AND(#REF!,"AAAAABP/q1k=")</f>
        <v>#REF!</v>
      </c>
      <c r="CM4" s="30" t="e">
        <f>AND(#REF!,"AAAAABP/q1o=")</f>
        <v>#REF!</v>
      </c>
      <c r="CN4" s="30" t="e">
        <f>AND(#REF!,"AAAAABP/q1s=")</f>
        <v>#REF!</v>
      </c>
      <c r="CO4" s="30" t="e">
        <f>AND(#REF!,"AAAAABP/q1w=")</f>
        <v>#REF!</v>
      </c>
      <c r="CP4" s="30" t="e">
        <f>IF(#REF!,"AAAAABP/q10=",0)</f>
        <v>#REF!</v>
      </c>
      <c r="CQ4" s="30" t="e">
        <f>AND(#REF!,"AAAAABP/q14=")</f>
        <v>#REF!</v>
      </c>
      <c r="CR4" s="30" t="e">
        <f>AND(#REF!,"AAAAABP/q18=")</f>
        <v>#REF!</v>
      </c>
      <c r="CS4" s="30" t="e">
        <f>AND(#REF!,"AAAAABP/q2A=")</f>
        <v>#REF!</v>
      </c>
      <c r="CT4" s="30" t="e">
        <f>AND(#REF!,"AAAAABP/q2E=")</f>
        <v>#REF!</v>
      </c>
      <c r="CU4" s="30" t="e">
        <f>AND(#REF!,"AAAAABP/q2I=")</f>
        <v>#REF!</v>
      </c>
      <c r="CV4" s="30" t="e">
        <f>AND(#REF!,"AAAAABP/q2M=")</f>
        <v>#REF!</v>
      </c>
      <c r="CW4" s="30" t="e">
        <f>AND(#REF!,"AAAAABP/q2Q=")</f>
        <v>#REF!</v>
      </c>
      <c r="CX4" s="30" t="e">
        <f>AND(#REF!,"AAAAABP/q2U=")</f>
        <v>#REF!</v>
      </c>
      <c r="CY4" s="30" t="e">
        <f>AND(#REF!,"AAAAABP/q2Y=")</f>
        <v>#REF!</v>
      </c>
      <c r="CZ4" s="30" t="e">
        <f>AND(#REF!,"AAAAABP/q2c=")</f>
        <v>#REF!</v>
      </c>
      <c r="DA4" s="30" t="e">
        <f>AND(#REF!,"AAAAABP/q2g=")</f>
        <v>#REF!</v>
      </c>
      <c r="DB4" s="30" t="e">
        <f>AND(#REF!,"AAAAABP/q2k=")</f>
        <v>#REF!</v>
      </c>
      <c r="DC4" s="30" t="e">
        <f>AND(#REF!,"AAAAABP/q2o=")</f>
        <v>#REF!</v>
      </c>
      <c r="DD4" s="30" t="e">
        <f>AND(#REF!,"AAAAABP/q2s=")</f>
        <v>#REF!</v>
      </c>
      <c r="DE4" s="30" t="e">
        <f>AND(#REF!,"AAAAABP/q2w=")</f>
        <v>#REF!</v>
      </c>
      <c r="DF4" s="30" t="e">
        <f>IF(#REF!,"AAAAABP/q20=",0)</f>
        <v>#REF!</v>
      </c>
      <c r="DG4" s="30" t="e">
        <f>AND(#REF!,"AAAAABP/q24=")</f>
        <v>#REF!</v>
      </c>
      <c r="DH4" s="30" t="e">
        <f>AND(#REF!,"AAAAABP/q28=")</f>
        <v>#REF!</v>
      </c>
      <c r="DI4" s="30" t="e">
        <f>AND(#REF!,"AAAAABP/q3A=")</f>
        <v>#REF!</v>
      </c>
      <c r="DJ4" s="30" t="e">
        <f>AND(#REF!,"AAAAABP/q3E=")</f>
        <v>#REF!</v>
      </c>
      <c r="DK4" s="30" t="e">
        <f>AND(#REF!,"AAAAABP/q3I=")</f>
        <v>#REF!</v>
      </c>
      <c r="DL4" s="30" t="e">
        <f>AND(#REF!,"AAAAABP/q3M=")</f>
        <v>#REF!</v>
      </c>
      <c r="DM4" s="30" t="e">
        <f>AND(#REF!,"AAAAABP/q3Q=")</f>
        <v>#REF!</v>
      </c>
      <c r="DN4" s="30" t="e">
        <f>AND(#REF!,"AAAAABP/q3U=")</f>
        <v>#REF!</v>
      </c>
      <c r="DO4" s="30" t="e">
        <f>AND(#REF!,"AAAAABP/q3Y=")</f>
        <v>#REF!</v>
      </c>
      <c r="DP4" s="30" t="e">
        <f>AND(#REF!,"AAAAABP/q3c=")</f>
        <v>#REF!</v>
      </c>
      <c r="DQ4" s="30" t="e">
        <f>AND(#REF!,"AAAAABP/q3g=")</f>
        <v>#REF!</v>
      </c>
      <c r="DR4" s="30" t="e">
        <f>AND(#REF!,"AAAAABP/q3k=")</f>
        <v>#REF!</v>
      </c>
      <c r="DS4" s="30" t="e">
        <f>AND(#REF!,"AAAAABP/q3o=")</f>
        <v>#REF!</v>
      </c>
      <c r="DT4" s="30" t="e">
        <f>AND(#REF!,"AAAAABP/q3s=")</f>
        <v>#REF!</v>
      </c>
      <c r="DU4" s="30" t="e">
        <f>AND(#REF!,"AAAAABP/q3w=")</f>
        <v>#REF!</v>
      </c>
      <c r="DV4" s="30" t="e">
        <f>IF(#REF!,"AAAAABP/q30=",0)</f>
        <v>#REF!</v>
      </c>
      <c r="DW4" s="30" t="e">
        <f>AND(#REF!,"AAAAABP/q34=")</f>
        <v>#REF!</v>
      </c>
      <c r="DX4" s="30" t="e">
        <f>AND(#REF!,"AAAAABP/q38=")</f>
        <v>#REF!</v>
      </c>
      <c r="DY4" s="30" t="e">
        <f>AND(#REF!,"AAAAABP/q4A=")</f>
        <v>#REF!</v>
      </c>
      <c r="DZ4" s="30" t="e">
        <f>AND(#REF!,"AAAAABP/q4E=")</f>
        <v>#REF!</v>
      </c>
      <c r="EA4" s="30" t="e">
        <f>AND(#REF!,"AAAAABP/q4I=")</f>
        <v>#REF!</v>
      </c>
      <c r="EB4" s="30" t="e">
        <f>AND(#REF!,"AAAAABP/q4M=")</f>
        <v>#REF!</v>
      </c>
      <c r="EC4" s="30" t="e">
        <f>AND(#REF!,"AAAAABP/q4Q=")</f>
        <v>#REF!</v>
      </c>
      <c r="ED4" s="30" t="e">
        <f>AND(#REF!,"AAAAABP/q4U=")</f>
        <v>#REF!</v>
      </c>
      <c r="EE4" s="30" t="e">
        <f>AND(#REF!,"AAAAABP/q4Y=")</f>
        <v>#REF!</v>
      </c>
      <c r="EF4" s="30" t="e">
        <f>AND(#REF!,"AAAAABP/q4c=")</f>
        <v>#REF!</v>
      </c>
      <c r="EG4" s="30" t="e">
        <f>AND(#REF!,"AAAAABP/q4g=")</f>
        <v>#REF!</v>
      </c>
      <c r="EH4" s="30" t="e">
        <f>AND(#REF!,"AAAAABP/q4k=")</f>
        <v>#REF!</v>
      </c>
      <c r="EI4" s="30" t="e">
        <f>AND(#REF!,"AAAAABP/q4o=")</f>
        <v>#REF!</v>
      </c>
      <c r="EJ4" s="30" t="e">
        <f>AND(#REF!,"AAAAABP/q4s=")</f>
        <v>#REF!</v>
      </c>
      <c r="EK4" s="30" t="e">
        <f>AND(#REF!,"AAAAABP/q4w=")</f>
        <v>#REF!</v>
      </c>
      <c r="EL4" s="30" t="e">
        <f>IF(#REF!,"AAAAABP/q40=",0)</f>
        <v>#REF!</v>
      </c>
      <c r="EM4" s="30" t="e">
        <f>AND(#REF!,"AAAAABP/q44=")</f>
        <v>#REF!</v>
      </c>
      <c r="EN4" s="30" t="e">
        <f>AND(#REF!,"AAAAABP/q48=")</f>
        <v>#REF!</v>
      </c>
      <c r="EO4" s="30" t="e">
        <f>AND(#REF!,"AAAAABP/q5A=")</f>
        <v>#REF!</v>
      </c>
      <c r="EP4" s="30" t="e">
        <f>AND(#REF!,"AAAAABP/q5E=")</f>
        <v>#REF!</v>
      </c>
      <c r="EQ4" s="30" t="e">
        <f>AND(#REF!,"AAAAABP/q5I=")</f>
        <v>#REF!</v>
      </c>
      <c r="ER4" s="30" t="e">
        <f>AND(#REF!,"AAAAABP/q5M=")</f>
        <v>#REF!</v>
      </c>
      <c r="ES4" s="30" t="e">
        <f>AND(#REF!,"AAAAABP/q5Q=")</f>
        <v>#REF!</v>
      </c>
      <c r="ET4" s="30" t="e">
        <f>AND(#REF!,"AAAAABP/q5U=")</f>
        <v>#REF!</v>
      </c>
      <c r="EU4" s="30" t="e">
        <f>AND(#REF!,"AAAAABP/q5Y=")</f>
        <v>#REF!</v>
      </c>
      <c r="EV4" s="30" t="e">
        <f>AND(#REF!,"AAAAABP/q5c=")</f>
        <v>#REF!</v>
      </c>
      <c r="EW4" s="30" t="e">
        <f>AND(#REF!,"AAAAABP/q5g=")</f>
        <v>#REF!</v>
      </c>
      <c r="EX4" s="30" t="e">
        <f>AND(#REF!,"AAAAABP/q5k=")</f>
        <v>#REF!</v>
      </c>
      <c r="EY4" s="30" t="e">
        <f>AND(#REF!,"AAAAABP/q5o=")</f>
        <v>#REF!</v>
      </c>
      <c r="EZ4" s="30" t="e">
        <f>AND(#REF!,"AAAAABP/q5s=")</f>
        <v>#REF!</v>
      </c>
      <c r="FA4" s="30" t="e">
        <f>AND(#REF!,"AAAAABP/q5w=")</f>
        <v>#REF!</v>
      </c>
      <c r="FB4" s="30" t="e">
        <f>IF(#REF!,"AAAAABP/q50=",0)</f>
        <v>#REF!</v>
      </c>
      <c r="FC4" s="30" t="e">
        <f>AND(#REF!,"AAAAABP/q54=")</f>
        <v>#REF!</v>
      </c>
      <c r="FD4" s="30" t="e">
        <f>AND(#REF!,"AAAAABP/q58=")</f>
        <v>#REF!</v>
      </c>
      <c r="FE4" s="30" t="e">
        <f>AND(#REF!,"AAAAABP/q6A=")</f>
        <v>#REF!</v>
      </c>
      <c r="FF4" s="30" t="e">
        <f>AND(#REF!,"AAAAABP/q6E=")</f>
        <v>#REF!</v>
      </c>
      <c r="FG4" s="30" t="e">
        <f>AND(#REF!,"AAAAABP/q6I=")</f>
        <v>#REF!</v>
      </c>
      <c r="FH4" s="30" t="e">
        <f>AND(#REF!,"AAAAABP/q6M=")</f>
        <v>#REF!</v>
      </c>
      <c r="FI4" s="30" t="e">
        <f>AND(#REF!,"AAAAABP/q6Q=")</f>
        <v>#REF!</v>
      </c>
      <c r="FJ4" s="30" t="e">
        <f>AND(#REF!,"AAAAABP/q6U=")</f>
        <v>#REF!</v>
      </c>
      <c r="FK4" s="30" t="e">
        <f>AND(#REF!,"AAAAABP/q6Y=")</f>
        <v>#REF!</v>
      </c>
      <c r="FL4" s="30" t="e">
        <f>AND(#REF!,"AAAAABP/q6c=")</f>
        <v>#REF!</v>
      </c>
      <c r="FM4" s="30" t="e">
        <f>AND(#REF!,"AAAAABP/q6g=")</f>
        <v>#REF!</v>
      </c>
      <c r="FN4" s="30" t="e">
        <f>AND(#REF!,"AAAAABP/q6k=")</f>
        <v>#REF!</v>
      </c>
      <c r="FO4" s="30" t="e">
        <f>AND(#REF!,"AAAAABP/q6o=")</f>
        <v>#REF!</v>
      </c>
      <c r="FP4" s="30" t="e">
        <f>AND(#REF!,"AAAAABP/q6s=")</f>
        <v>#REF!</v>
      </c>
      <c r="FQ4" s="30" t="e">
        <f>AND(#REF!,"AAAAABP/q6w=")</f>
        <v>#REF!</v>
      </c>
      <c r="FR4" s="30" t="e">
        <f>IF(#REF!,"AAAAABP/q60=",0)</f>
        <v>#REF!</v>
      </c>
      <c r="FS4" s="30" t="e">
        <f>AND(#REF!,"AAAAABP/q64=")</f>
        <v>#REF!</v>
      </c>
      <c r="FT4" s="30" t="e">
        <f>AND(#REF!,"AAAAABP/q68=")</f>
        <v>#REF!</v>
      </c>
      <c r="FU4" s="30" t="e">
        <f>AND(#REF!,"AAAAABP/q7A=")</f>
        <v>#REF!</v>
      </c>
      <c r="FV4" s="30" t="e">
        <f>AND(#REF!,"AAAAABP/q7E=")</f>
        <v>#REF!</v>
      </c>
      <c r="FW4" s="30" t="e">
        <f>AND(#REF!,"AAAAABP/q7I=")</f>
        <v>#REF!</v>
      </c>
      <c r="FX4" s="30" t="e">
        <f>AND(#REF!,"AAAAABP/q7M=")</f>
        <v>#REF!</v>
      </c>
      <c r="FY4" s="30" t="e">
        <f>AND(#REF!,"AAAAABP/q7Q=")</f>
        <v>#REF!</v>
      </c>
      <c r="FZ4" s="30" t="e">
        <f>AND(#REF!,"AAAAABP/q7U=")</f>
        <v>#REF!</v>
      </c>
      <c r="GA4" s="30" t="e">
        <f>AND(#REF!,"AAAAABP/q7Y=")</f>
        <v>#REF!</v>
      </c>
      <c r="GB4" s="30" t="e">
        <f>AND(#REF!,"AAAAABP/q7c=")</f>
        <v>#REF!</v>
      </c>
      <c r="GC4" s="30" t="e">
        <f>AND(#REF!,"AAAAABP/q7g=")</f>
        <v>#REF!</v>
      </c>
      <c r="GD4" s="30" t="e">
        <f>AND(#REF!,"AAAAABP/q7k=")</f>
        <v>#REF!</v>
      </c>
      <c r="GE4" s="30" t="e">
        <f>AND(#REF!,"AAAAABP/q7o=")</f>
        <v>#REF!</v>
      </c>
      <c r="GF4" s="30" t="e">
        <f>AND(#REF!,"AAAAABP/q7s=")</f>
        <v>#REF!</v>
      </c>
      <c r="GG4" s="30" t="e">
        <f>AND(#REF!,"AAAAABP/q7w=")</f>
        <v>#REF!</v>
      </c>
      <c r="GH4" s="30" t="e">
        <f>IF(#REF!,"AAAAABP/q70=",0)</f>
        <v>#REF!</v>
      </c>
      <c r="GI4" s="30" t="e">
        <f>AND(#REF!,"AAAAABP/q74=")</f>
        <v>#REF!</v>
      </c>
      <c r="GJ4" s="30" t="e">
        <f>AND(#REF!,"AAAAABP/q78=")</f>
        <v>#REF!</v>
      </c>
      <c r="GK4" s="30" t="e">
        <f>AND(#REF!,"AAAAABP/q8A=")</f>
        <v>#REF!</v>
      </c>
      <c r="GL4" s="30" t="e">
        <f>AND(#REF!,"AAAAABP/q8E=")</f>
        <v>#REF!</v>
      </c>
      <c r="GM4" s="30" t="e">
        <f>AND(#REF!,"AAAAABP/q8I=")</f>
        <v>#REF!</v>
      </c>
      <c r="GN4" s="30" t="e">
        <f>AND(#REF!,"AAAAABP/q8M=")</f>
        <v>#REF!</v>
      </c>
      <c r="GO4" s="30" t="e">
        <f>AND(#REF!,"AAAAABP/q8Q=")</f>
        <v>#REF!</v>
      </c>
      <c r="GP4" s="30" t="e">
        <f>AND(#REF!,"AAAAABP/q8U=")</f>
        <v>#REF!</v>
      </c>
      <c r="GQ4" s="30" t="e">
        <f>AND(#REF!,"AAAAABP/q8Y=")</f>
        <v>#REF!</v>
      </c>
      <c r="GR4" s="30" t="e">
        <f>AND(#REF!,"AAAAABP/q8c=")</f>
        <v>#REF!</v>
      </c>
      <c r="GS4" s="30" t="e">
        <f>AND(#REF!,"AAAAABP/q8g=")</f>
        <v>#REF!</v>
      </c>
      <c r="GT4" s="30" t="e">
        <f>AND(#REF!,"AAAAABP/q8k=")</f>
        <v>#REF!</v>
      </c>
      <c r="GU4" s="30" t="e">
        <f>AND(#REF!,"AAAAABP/q8o=")</f>
        <v>#REF!</v>
      </c>
      <c r="GV4" s="30" t="e">
        <f>AND(#REF!,"AAAAABP/q8s=")</f>
        <v>#REF!</v>
      </c>
      <c r="GW4" s="30" t="e">
        <f>AND(#REF!,"AAAAABP/q8w=")</f>
        <v>#REF!</v>
      </c>
      <c r="GX4" s="30" t="e">
        <f>IF(#REF!,"AAAAABP/q80=",0)</f>
        <v>#REF!</v>
      </c>
      <c r="GY4" s="30" t="e">
        <f>AND(#REF!,"AAAAABP/q84=")</f>
        <v>#REF!</v>
      </c>
      <c r="GZ4" s="30" t="e">
        <f>AND(#REF!,"AAAAABP/q88=")</f>
        <v>#REF!</v>
      </c>
      <c r="HA4" s="30" t="e">
        <f>AND(#REF!,"AAAAABP/q9A=")</f>
        <v>#REF!</v>
      </c>
      <c r="HB4" s="30" t="e">
        <f>AND(#REF!,"AAAAABP/q9E=")</f>
        <v>#REF!</v>
      </c>
      <c r="HC4" s="30" t="e">
        <f>AND(#REF!,"AAAAABP/q9I=")</f>
        <v>#REF!</v>
      </c>
      <c r="HD4" s="30" t="e">
        <f>AND(#REF!,"AAAAABP/q9M=")</f>
        <v>#REF!</v>
      </c>
      <c r="HE4" s="30" t="e">
        <f>AND(#REF!,"AAAAABP/q9Q=")</f>
        <v>#REF!</v>
      </c>
      <c r="HF4" s="30" t="e">
        <f>AND(#REF!,"AAAAABP/q9U=")</f>
        <v>#REF!</v>
      </c>
      <c r="HG4" s="30" t="e">
        <f>AND(#REF!,"AAAAABP/q9Y=")</f>
        <v>#REF!</v>
      </c>
      <c r="HH4" s="30" t="e">
        <f>AND(#REF!,"AAAAABP/q9c=")</f>
        <v>#REF!</v>
      </c>
      <c r="HI4" s="30" t="e">
        <f>AND(#REF!,"AAAAABP/q9g=")</f>
        <v>#REF!</v>
      </c>
      <c r="HJ4" s="30" t="e">
        <f>AND(#REF!,"AAAAABP/q9k=")</f>
        <v>#REF!</v>
      </c>
      <c r="HK4" s="30" t="e">
        <f>AND(#REF!,"AAAAABP/q9o=")</f>
        <v>#REF!</v>
      </c>
      <c r="HL4" s="30" t="e">
        <f>AND(#REF!,"AAAAABP/q9s=")</f>
        <v>#REF!</v>
      </c>
      <c r="HM4" s="30" t="e">
        <f>AND(#REF!,"AAAAABP/q9w=")</f>
        <v>#REF!</v>
      </c>
      <c r="HN4" s="30" t="e">
        <f>IF(#REF!,"AAAAABP/q90=",0)</f>
        <v>#REF!</v>
      </c>
      <c r="HO4" s="30" t="e">
        <f>AND(#REF!,"AAAAABP/q94=")</f>
        <v>#REF!</v>
      </c>
      <c r="HP4" s="30" t="e">
        <f>AND(#REF!,"AAAAABP/q98=")</f>
        <v>#REF!</v>
      </c>
      <c r="HQ4" s="30" t="e">
        <f>AND(#REF!,"AAAAABP/q+A=")</f>
        <v>#REF!</v>
      </c>
      <c r="HR4" s="30" t="e">
        <f>AND(#REF!,"AAAAABP/q+E=")</f>
        <v>#REF!</v>
      </c>
      <c r="HS4" s="30" t="e">
        <f>AND(#REF!,"AAAAABP/q+I=")</f>
        <v>#REF!</v>
      </c>
      <c r="HT4" s="30" t="e">
        <f>AND(#REF!,"AAAAABP/q+M=")</f>
        <v>#REF!</v>
      </c>
      <c r="HU4" s="30" t="e">
        <f>AND(#REF!,"AAAAABP/q+Q=")</f>
        <v>#REF!</v>
      </c>
      <c r="HV4" s="30" t="e">
        <f>AND(#REF!,"AAAAABP/q+U=")</f>
        <v>#REF!</v>
      </c>
      <c r="HW4" s="30" t="e">
        <f>AND(#REF!,"AAAAABP/q+Y=")</f>
        <v>#REF!</v>
      </c>
      <c r="HX4" s="30" t="e">
        <f>AND(#REF!,"AAAAABP/q+c=")</f>
        <v>#REF!</v>
      </c>
      <c r="HY4" s="30" t="e">
        <f>AND(#REF!,"AAAAABP/q+g=")</f>
        <v>#REF!</v>
      </c>
      <c r="HZ4" s="30" t="e">
        <f>AND(#REF!,"AAAAABP/q+k=")</f>
        <v>#REF!</v>
      </c>
      <c r="IA4" s="30" t="e">
        <f>AND(#REF!,"AAAAABP/q+o=")</f>
        <v>#REF!</v>
      </c>
      <c r="IB4" s="30" t="e">
        <f>AND(#REF!,"AAAAABP/q+s=")</f>
        <v>#REF!</v>
      </c>
      <c r="IC4" s="30" t="e">
        <f>AND(#REF!,"AAAAABP/q+w=")</f>
        <v>#REF!</v>
      </c>
      <c r="ID4" s="30" t="e">
        <f>IF(#REF!,"AAAAABP/q+0=",0)</f>
        <v>#REF!</v>
      </c>
      <c r="IE4" s="30" t="e">
        <f>AND(#REF!,"AAAAABP/q+4=")</f>
        <v>#REF!</v>
      </c>
      <c r="IF4" s="30" t="e">
        <f>AND(#REF!,"AAAAABP/q+8=")</f>
        <v>#REF!</v>
      </c>
      <c r="IG4" s="30" t="e">
        <f>AND(#REF!,"AAAAABP/q/A=")</f>
        <v>#REF!</v>
      </c>
      <c r="IH4" s="30" t="e">
        <f>AND(#REF!,"AAAAABP/q/E=")</f>
        <v>#REF!</v>
      </c>
      <c r="II4" s="30" t="e">
        <f>AND(#REF!,"AAAAABP/q/I=")</f>
        <v>#REF!</v>
      </c>
      <c r="IJ4" s="30" t="e">
        <f>AND(#REF!,"AAAAABP/q/M=")</f>
        <v>#REF!</v>
      </c>
      <c r="IK4" s="30" t="e">
        <f>AND(#REF!,"AAAAABP/q/Q=")</f>
        <v>#REF!</v>
      </c>
      <c r="IL4" s="30" t="e">
        <f>AND(#REF!,"AAAAABP/q/U=")</f>
        <v>#REF!</v>
      </c>
      <c r="IM4" s="30" t="e">
        <f>AND(#REF!,"AAAAABP/q/Y=")</f>
        <v>#REF!</v>
      </c>
      <c r="IN4" s="30" t="e">
        <f>AND(#REF!,"AAAAABP/q/c=")</f>
        <v>#REF!</v>
      </c>
      <c r="IO4" s="30" t="e">
        <f>AND(#REF!,"AAAAABP/q/g=")</f>
        <v>#REF!</v>
      </c>
      <c r="IP4" s="30" t="e">
        <f>AND(#REF!,"AAAAABP/q/k=")</f>
        <v>#REF!</v>
      </c>
      <c r="IQ4" s="30" t="e">
        <f>AND(#REF!,"AAAAABP/q/o=")</f>
        <v>#REF!</v>
      </c>
      <c r="IR4" s="30" t="e">
        <f>AND(#REF!,"AAAAABP/q/s=")</f>
        <v>#REF!</v>
      </c>
      <c r="IS4" s="30" t="e">
        <f>AND(#REF!,"AAAAABP/q/w=")</f>
        <v>#REF!</v>
      </c>
      <c r="IT4" s="30" t="e">
        <f>IF(#REF!,"AAAAABP/q/0=",0)</f>
        <v>#REF!</v>
      </c>
      <c r="IU4" s="30" t="e">
        <f>AND(#REF!,"AAAAABP/q/4=")</f>
        <v>#REF!</v>
      </c>
      <c r="IV4" s="30" t="e">
        <f>AND(#REF!,"AAAAABP/q/8=")</f>
        <v>#REF!</v>
      </c>
    </row>
    <row r="5" spans="1:256">
      <c r="A5" s="30" t="e">
        <f>AND(#REF!,"AAAAAD79XQA=")</f>
        <v>#REF!</v>
      </c>
      <c r="B5" s="30" t="e">
        <f>AND(#REF!,"AAAAAD79XQE=")</f>
        <v>#REF!</v>
      </c>
      <c r="C5" s="30" t="e">
        <f>AND(#REF!,"AAAAAD79XQI=")</f>
        <v>#REF!</v>
      </c>
      <c r="D5" s="30" t="e">
        <f>AND(#REF!,"AAAAAD79XQM=")</f>
        <v>#REF!</v>
      </c>
      <c r="E5" s="30" t="e">
        <f>AND(#REF!,"AAAAAD79XQQ=")</f>
        <v>#REF!</v>
      </c>
      <c r="F5" s="30" t="e">
        <f>AND(#REF!,"AAAAAD79XQU=")</f>
        <v>#REF!</v>
      </c>
      <c r="G5" s="30" t="e">
        <f>AND(#REF!,"AAAAAD79XQY=")</f>
        <v>#REF!</v>
      </c>
      <c r="H5" s="30" t="e">
        <f>AND(#REF!,"AAAAAD79XQc=")</f>
        <v>#REF!</v>
      </c>
      <c r="I5" s="30" t="e">
        <f>AND(#REF!,"AAAAAD79XQg=")</f>
        <v>#REF!</v>
      </c>
      <c r="J5" s="30" t="e">
        <f>AND(#REF!,"AAAAAD79XQk=")</f>
        <v>#REF!</v>
      </c>
      <c r="K5" s="30" t="e">
        <f>AND(#REF!,"AAAAAD79XQo=")</f>
        <v>#REF!</v>
      </c>
      <c r="L5" s="30" t="e">
        <f>AND(#REF!,"AAAAAD79XQs=")</f>
        <v>#REF!</v>
      </c>
      <c r="M5" s="30" t="e">
        <f>AND(#REF!,"AAAAAD79XQw=")</f>
        <v>#REF!</v>
      </c>
      <c r="N5" s="30" t="e">
        <f>IF(#REF!,"AAAAAD79XQ0=",0)</f>
        <v>#REF!</v>
      </c>
      <c r="O5" s="30" t="e">
        <f>AND(#REF!,"AAAAAD79XQ4=")</f>
        <v>#REF!</v>
      </c>
      <c r="P5" s="30" t="e">
        <f>AND(#REF!,"AAAAAD79XQ8=")</f>
        <v>#REF!</v>
      </c>
      <c r="Q5" s="30" t="e">
        <f>AND(#REF!,"AAAAAD79XRA=")</f>
        <v>#REF!</v>
      </c>
      <c r="R5" s="30" t="e">
        <f>AND(#REF!,"AAAAAD79XRE=")</f>
        <v>#REF!</v>
      </c>
      <c r="S5" s="30" t="e">
        <f>AND(#REF!,"AAAAAD79XRI=")</f>
        <v>#REF!</v>
      </c>
      <c r="T5" s="30" t="e">
        <f>AND(#REF!,"AAAAAD79XRM=")</f>
        <v>#REF!</v>
      </c>
      <c r="U5" s="30" t="e">
        <f>AND(#REF!,"AAAAAD79XRQ=")</f>
        <v>#REF!</v>
      </c>
      <c r="V5" s="30" t="e">
        <f>AND(#REF!,"AAAAAD79XRU=")</f>
        <v>#REF!</v>
      </c>
      <c r="W5" s="30" t="e">
        <f>AND(#REF!,"AAAAAD79XRY=")</f>
        <v>#REF!</v>
      </c>
      <c r="X5" s="30" t="e">
        <f>AND(#REF!,"AAAAAD79XRc=")</f>
        <v>#REF!</v>
      </c>
      <c r="Y5" s="30" t="e">
        <f>AND(#REF!,"AAAAAD79XRg=")</f>
        <v>#REF!</v>
      </c>
      <c r="Z5" s="30" t="e">
        <f>AND(#REF!,"AAAAAD79XRk=")</f>
        <v>#REF!</v>
      </c>
      <c r="AA5" s="30" t="e">
        <f>AND(#REF!,"AAAAAD79XRo=")</f>
        <v>#REF!</v>
      </c>
      <c r="AB5" s="30" t="e">
        <f>AND(#REF!,"AAAAAD79XRs=")</f>
        <v>#REF!</v>
      </c>
      <c r="AC5" s="30" t="e">
        <f>AND(#REF!,"AAAAAD79XRw=")</f>
        <v>#REF!</v>
      </c>
      <c r="AD5" s="30" t="e">
        <f>IF(#REF!,"AAAAAD79XR0=",0)</f>
        <v>#REF!</v>
      </c>
      <c r="AE5" s="30" t="e">
        <f>AND(#REF!,"AAAAAD79XR4=")</f>
        <v>#REF!</v>
      </c>
      <c r="AF5" s="30" t="e">
        <f>AND(#REF!,"AAAAAD79XR8=")</f>
        <v>#REF!</v>
      </c>
      <c r="AG5" s="30" t="e">
        <f>AND(#REF!,"AAAAAD79XSA=")</f>
        <v>#REF!</v>
      </c>
      <c r="AH5" s="30" t="e">
        <f>AND(#REF!,"AAAAAD79XSE=")</f>
        <v>#REF!</v>
      </c>
      <c r="AI5" s="30" t="e">
        <f>AND(#REF!,"AAAAAD79XSI=")</f>
        <v>#REF!</v>
      </c>
      <c r="AJ5" s="30" t="e">
        <f>AND(#REF!,"AAAAAD79XSM=")</f>
        <v>#REF!</v>
      </c>
      <c r="AK5" s="30" t="e">
        <f>AND(#REF!,"AAAAAD79XSQ=")</f>
        <v>#REF!</v>
      </c>
      <c r="AL5" s="30" t="e">
        <f>AND(#REF!,"AAAAAD79XSU=")</f>
        <v>#REF!</v>
      </c>
      <c r="AM5" s="30" t="e">
        <f>AND(#REF!,"AAAAAD79XSY=")</f>
        <v>#REF!</v>
      </c>
      <c r="AN5" s="30" t="e">
        <f>AND(#REF!,"AAAAAD79XSc=")</f>
        <v>#REF!</v>
      </c>
      <c r="AO5" s="30" t="e">
        <f>AND(#REF!,"AAAAAD79XSg=")</f>
        <v>#REF!</v>
      </c>
      <c r="AP5" s="30" t="e">
        <f>AND(#REF!,"AAAAAD79XSk=")</f>
        <v>#REF!</v>
      </c>
      <c r="AQ5" s="30" t="e">
        <f>AND(#REF!,"AAAAAD79XSo=")</f>
        <v>#REF!</v>
      </c>
      <c r="AR5" s="30" t="e">
        <f>AND(#REF!,"AAAAAD79XSs=")</f>
        <v>#REF!</v>
      </c>
      <c r="AS5" s="30" t="e">
        <f>AND(#REF!,"AAAAAD79XSw=")</f>
        <v>#REF!</v>
      </c>
      <c r="AT5" s="30" t="e">
        <f>IF(#REF!,"AAAAAD79XS0=",0)</f>
        <v>#REF!</v>
      </c>
      <c r="AU5" s="30" t="e">
        <f>AND(#REF!,"AAAAAD79XS4=")</f>
        <v>#REF!</v>
      </c>
      <c r="AV5" s="30" t="e">
        <f>AND(#REF!,"AAAAAD79XS8=")</f>
        <v>#REF!</v>
      </c>
      <c r="AW5" s="30" t="e">
        <f>AND(#REF!,"AAAAAD79XTA=")</f>
        <v>#REF!</v>
      </c>
      <c r="AX5" s="30" t="e">
        <f>AND(#REF!,"AAAAAD79XTE=")</f>
        <v>#REF!</v>
      </c>
      <c r="AY5" s="30" t="e">
        <f>AND(#REF!,"AAAAAD79XTI=")</f>
        <v>#REF!</v>
      </c>
      <c r="AZ5" s="30" t="e">
        <f>AND(#REF!,"AAAAAD79XTM=")</f>
        <v>#REF!</v>
      </c>
      <c r="BA5" s="30" t="e">
        <f>AND(#REF!,"AAAAAD79XTQ=")</f>
        <v>#REF!</v>
      </c>
      <c r="BB5" s="30" t="e">
        <f>AND(#REF!,"AAAAAD79XTU=")</f>
        <v>#REF!</v>
      </c>
      <c r="BC5" s="30" t="e">
        <f>AND(#REF!,"AAAAAD79XTY=")</f>
        <v>#REF!</v>
      </c>
      <c r="BD5" s="30" t="e">
        <f>AND(#REF!,"AAAAAD79XTc=")</f>
        <v>#REF!</v>
      </c>
      <c r="BE5" s="30" t="e">
        <f>AND(#REF!,"AAAAAD79XTg=")</f>
        <v>#REF!</v>
      </c>
      <c r="BF5" s="30" t="e">
        <f>AND(#REF!,"AAAAAD79XTk=")</f>
        <v>#REF!</v>
      </c>
      <c r="BG5" s="30" t="e">
        <f>AND(#REF!,"AAAAAD79XTo=")</f>
        <v>#REF!</v>
      </c>
      <c r="BH5" s="30" t="e">
        <f>AND(#REF!,"AAAAAD79XTs=")</f>
        <v>#REF!</v>
      </c>
      <c r="BI5" s="30" t="e">
        <f>AND(#REF!,"AAAAAD79XTw=")</f>
        <v>#REF!</v>
      </c>
      <c r="BJ5" s="30" t="e">
        <f>IF(#REF!,"AAAAAD79XT0=",0)</f>
        <v>#REF!</v>
      </c>
      <c r="BK5" s="30" t="e">
        <f>AND(#REF!,"AAAAAD79XT4=")</f>
        <v>#REF!</v>
      </c>
      <c r="BL5" s="30" t="e">
        <f>AND(#REF!,"AAAAAD79XT8=")</f>
        <v>#REF!</v>
      </c>
      <c r="BM5" s="30" t="e">
        <f>AND(#REF!,"AAAAAD79XUA=")</f>
        <v>#REF!</v>
      </c>
      <c r="BN5" s="30" t="e">
        <f>AND(#REF!,"AAAAAD79XUE=")</f>
        <v>#REF!</v>
      </c>
      <c r="BO5" s="30" t="e">
        <f>AND(#REF!,"AAAAAD79XUI=")</f>
        <v>#REF!</v>
      </c>
      <c r="BP5" s="30" t="e">
        <f>AND(#REF!,"AAAAAD79XUM=")</f>
        <v>#REF!</v>
      </c>
      <c r="BQ5" s="30" t="e">
        <f>AND(#REF!,"AAAAAD79XUQ=")</f>
        <v>#REF!</v>
      </c>
      <c r="BR5" s="30" t="e">
        <f>AND(#REF!,"AAAAAD79XUU=")</f>
        <v>#REF!</v>
      </c>
      <c r="BS5" s="30" t="e">
        <f>AND(#REF!,"AAAAAD79XUY=")</f>
        <v>#REF!</v>
      </c>
      <c r="BT5" s="30" t="e">
        <f>AND(#REF!,"AAAAAD79XUc=")</f>
        <v>#REF!</v>
      </c>
      <c r="BU5" s="30" t="e">
        <f>AND(#REF!,"AAAAAD79XUg=")</f>
        <v>#REF!</v>
      </c>
      <c r="BV5" s="30" t="e">
        <f>AND(#REF!,"AAAAAD79XUk=")</f>
        <v>#REF!</v>
      </c>
      <c r="BW5" s="30" t="e">
        <f>AND(#REF!,"AAAAAD79XUo=")</f>
        <v>#REF!</v>
      </c>
      <c r="BX5" s="30" t="e">
        <f>AND(#REF!,"AAAAAD79XUs=")</f>
        <v>#REF!</v>
      </c>
      <c r="BY5" s="30" t="e">
        <f>AND(#REF!,"AAAAAD79XUw=")</f>
        <v>#REF!</v>
      </c>
      <c r="BZ5" s="30" t="e">
        <f>IF(#REF!,"AAAAAD79XU0=",0)</f>
        <v>#REF!</v>
      </c>
      <c r="CA5" s="30" t="e">
        <f>AND(#REF!,"AAAAAD79XU4=")</f>
        <v>#REF!</v>
      </c>
      <c r="CB5" s="30" t="e">
        <f>AND(#REF!,"AAAAAD79XU8=")</f>
        <v>#REF!</v>
      </c>
      <c r="CC5" s="30" t="e">
        <f>AND(#REF!,"AAAAAD79XVA=")</f>
        <v>#REF!</v>
      </c>
      <c r="CD5" s="30" t="e">
        <f>AND(#REF!,"AAAAAD79XVE=")</f>
        <v>#REF!</v>
      </c>
      <c r="CE5" s="30" t="e">
        <f>AND(#REF!,"AAAAAD79XVI=")</f>
        <v>#REF!</v>
      </c>
      <c r="CF5" s="30" t="e">
        <f>AND(#REF!,"AAAAAD79XVM=")</f>
        <v>#REF!</v>
      </c>
      <c r="CG5" s="30" t="e">
        <f>AND(#REF!,"AAAAAD79XVQ=")</f>
        <v>#REF!</v>
      </c>
      <c r="CH5" s="30" t="e">
        <f>AND(#REF!,"AAAAAD79XVU=")</f>
        <v>#REF!</v>
      </c>
      <c r="CI5" s="30" t="e">
        <f>AND(#REF!,"AAAAAD79XVY=")</f>
        <v>#REF!</v>
      </c>
      <c r="CJ5" s="30" t="e">
        <f>AND(#REF!,"AAAAAD79XVc=")</f>
        <v>#REF!</v>
      </c>
      <c r="CK5" s="30" t="e">
        <f>AND(#REF!,"AAAAAD79XVg=")</f>
        <v>#REF!</v>
      </c>
      <c r="CL5" s="30" t="e">
        <f>AND(#REF!,"AAAAAD79XVk=")</f>
        <v>#REF!</v>
      </c>
      <c r="CM5" s="30" t="e">
        <f>AND(#REF!,"AAAAAD79XVo=")</f>
        <v>#REF!</v>
      </c>
      <c r="CN5" s="30" t="e">
        <f>AND(#REF!,"AAAAAD79XVs=")</f>
        <v>#REF!</v>
      </c>
      <c r="CO5" s="30" t="e">
        <f>AND(#REF!,"AAAAAD79XVw=")</f>
        <v>#REF!</v>
      </c>
      <c r="CP5" s="30" t="e">
        <f>IF(#REF!,"AAAAAD79XV0=",0)</f>
        <v>#REF!</v>
      </c>
      <c r="CQ5" s="30" t="e">
        <f>AND(#REF!,"AAAAAD79XV4=")</f>
        <v>#REF!</v>
      </c>
      <c r="CR5" s="30" t="e">
        <f>AND(#REF!,"AAAAAD79XV8=")</f>
        <v>#REF!</v>
      </c>
      <c r="CS5" s="30" t="e">
        <f>AND(#REF!,"AAAAAD79XWA=")</f>
        <v>#REF!</v>
      </c>
      <c r="CT5" s="30" t="e">
        <f>AND(#REF!,"AAAAAD79XWE=")</f>
        <v>#REF!</v>
      </c>
      <c r="CU5" s="30" t="e">
        <f>AND(#REF!,"AAAAAD79XWI=")</f>
        <v>#REF!</v>
      </c>
      <c r="CV5" s="30" t="e">
        <f>AND(#REF!,"AAAAAD79XWM=")</f>
        <v>#REF!</v>
      </c>
      <c r="CW5" s="30" t="e">
        <f>AND(#REF!,"AAAAAD79XWQ=")</f>
        <v>#REF!</v>
      </c>
      <c r="CX5" s="30" t="e">
        <f>AND(#REF!,"AAAAAD79XWU=")</f>
        <v>#REF!</v>
      </c>
      <c r="CY5" s="30" t="e">
        <f>AND(#REF!,"AAAAAD79XWY=")</f>
        <v>#REF!</v>
      </c>
      <c r="CZ5" s="30" t="e">
        <f>AND(#REF!,"AAAAAD79XWc=")</f>
        <v>#REF!</v>
      </c>
      <c r="DA5" s="30" t="e">
        <f>AND(#REF!,"AAAAAD79XWg=")</f>
        <v>#REF!</v>
      </c>
      <c r="DB5" s="30" t="e">
        <f>AND(#REF!,"AAAAAD79XWk=")</f>
        <v>#REF!</v>
      </c>
      <c r="DC5" s="30" t="e">
        <f>AND(#REF!,"AAAAAD79XWo=")</f>
        <v>#REF!</v>
      </c>
      <c r="DD5" s="30" t="e">
        <f>AND(#REF!,"AAAAAD79XWs=")</f>
        <v>#REF!</v>
      </c>
      <c r="DE5" s="30" t="e">
        <f>AND(#REF!,"AAAAAD79XWw=")</f>
        <v>#REF!</v>
      </c>
      <c r="DF5" s="30" t="e">
        <f>IF(#REF!,"AAAAAD79XW0=",0)</f>
        <v>#REF!</v>
      </c>
      <c r="DG5" s="30" t="e">
        <f>AND(#REF!,"AAAAAD79XW4=")</f>
        <v>#REF!</v>
      </c>
      <c r="DH5" s="30" t="e">
        <f>AND(#REF!,"AAAAAD79XW8=")</f>
        <v>#REF!</v>
      </c>
      <c r="DI5" s="30" t="e">
        <f>AND(#REF!,"AAAAAD79XXA=")</f>
        <v>#REF!</v>
      </c>
      <c r="DJ5" s="30" t="e">
        <f>AND(#REF!,"AAAAAD79XXE=")</f>
        <v>#REF!</v>
      </c>
      <c r="DK5" s="30" t="e">
        <f>AND(#REF!,"AAAAAD79XXI=")</f>
        <v>#REF!</v>
      </c>
      <c r="DL5" s="30" t="e">
        <f>AND(#REF!,"AAAAAD79XXM=")</f>
        <v>#REF!</v>
      </c>
      <c r="DM5" s="30" t="e">
        <f>AND(#REF!,"AAAAAD79XXQ=")</f>
        <v>#REF!</v>
      </c>
      <c r="DN5" s="30" t="e">
        <f>AND(#REF!,"AAAAAD79XXU=")</f>
        <v>#REF!</v>
      </c>
      <c r="DO5" s="30" t="e">
        <f>AND(#REF!,"AAAAAD79XXY=")</f>
        <v>#REF!</v>
      </c>
      <c r="DP5" s="30" t="e">
        <f>AND(#REF!,"AAAAAD79XXc=")</f>
        <v>#REF!</v>
      </c>
      <c r="DQ5" s="30" t="e">
        <f>AND(#REF!,"AAAAAD79XXg=")</f>
        <v>#REF!</v>
      </c>
      <c r="DR5" s="30" t="e">
        <f>AND(#REF!,"AAAAAD79XXk=")</f>
        <v>#REF!</v>
      </c>
      <c r="DS5" s="30" t="e">
        <f>AND(#REF!,"AAAAAD79XXo=")</f>
        <v>#REF!</v>
      </c>
      <c r="DT5" s="30" t="e">
        <f>AND(#REF!,"AAAAAD79XXs=")</f>
        <v>#REF!</v>
      </c>
      <c r="DU5" s="30" t="e">
        <f>AND(#REF!,"AAAAAD79XXw=")</f>
        <v>#REF!</v>
      </c>
      <c r="DV5" s="30" t="e">
        <f>IF(#REF!,"AAAAAD79XX0=",0)</f>
        <v>#REF!</v>
      </c>
      <c r="DW5" s="30" t="e">
        <f>AND(#REF!,"AAAAAD79XX4=")</f>
        <v>#REF!</v>
      </c>
      <c r="DX5" s="30" t="e">
        <f>AND(#REF!,"AAAAAD79XX8=")</f>
        <v>#REF!</v>
      </c>
      <c r="DY5" s="30" t="e">
        <f>AND(#REF!,"AAAAAD79XYA=")</f>
        <v>#REF!</v>
      </c>
      <c r="DZ5" s="30" t="e">
        <f>AND(#REF!,"AAAAAD79XYE=")</f>
        <v>#REF!</v>
      </c>
      <c r="EA5" s="30" t="e">
        <f>AND(#REF!,"AAAAAD79XYI=")</f>
        <v>#REF!</v>
      </c>
      <c r="EB5" s="30" t="e">
        <f>AND(#REF!,"AAAAAD79XYM=")</f>
        <v>#REF!</v>
      </c>
      <c r="EC5" s="30" t="e">
        <f>AND(#REF!,"AAAAAD79XYQ=")</f>
        <v>#REF!</v>
      </c>
      <c r="ED5" s="30" t="e">
        <f>AND(#REF!,"AAAAAD79XYU=")</f>
        <v>#REF!</v>
      </c>
      <c r="EE5" s="30" t="e">
        <f>AND(#REF!,"AAAAAD79XYY=")</f>
        <v>#REF!</v>
      </c>
      <c r="EF5" s="30" t="e">
        <f>AND(#REF!,"AAAAAD79XYc=")</f>
        <v>#REF!</v>
      </c>
      <c r="EG5" s="30" t="e">
        <f>AND(#REF!,"AAAAAD79XYg=")</f>
        <v>#REF!</v>
      </c>
      <c r="EH5" s="30" t="e">
        <f>AND(#REF!,"AAAAAD79XYk=")</f>
        <v>#REF!</v>
      </c>
      <c r="EI5" s="30" t="e">
        <f>AND(#REF!,"AAAAAD79XYo=")</f>
        <v>#REF!</v>
      </c>
      <c r="EJ5" s="30" t="e">
        <f>AND(#REF!,"AAAAAD79XYs=")</f>
        <v>#REF!</v>
      </c>
      <c r="EK5" s="30" t="e">
        <f>AND(#REF!,"AAAAAD79XYw=")</f>
        <v>#REF!</v>
      </c>
      <c r="EL5" s="30" t="e">
        <f>IF(#REF!,"AAAAAD79XY0=",0)</f>
        <v>#REF!</v>
      </c>
      <c r="EM5" s="30" t="e">
        <f>AND(#REF!,"AAAAAD79XY4=")</f>
        <v>#REF!</v>
      </c>
      <c r="EN5" s="30" t="e">
        <f>AND(#REF!,"AAAAAD79XY8=")</f>
        <v>#REF!</v>
      </c>
      <c r="EO5" s="30" t="e">
        <f>AND(#REF!,"AAAAAD79XZA=")</f>
        <v>#REF!</v>
      </c>
      <c r="EP5" s="30" t="e">
        <f>AND(#REF!,"AAAAAD79XZE=")</f>
        <v>#REF!</v>
      </c>
      <c r="EQ5" s="30" t="e">
        <f>AND(#REF!,"AAAAAD79XZI=")</f>
        <v>#REF!</v>
      </c>
      <c r="ER5" s="30" t="e">
        <f>AND(#REF!,"AAAAAD79XZM=")</f>
        <v>#REF!</v>
      </c>
      <c r="ES5" s="30" t="e">
        <f>AND(#REF!,"AAAAAD79XZQ=")</f>
        <v>#REF!</v>
      </c>
      <c r="ET5" s="30" t="e">
        <f>AND(#REF!,"AAAAAD79XZU=")</f>
        <v>#REF!</v>
      </c>
      <c r="EU5" s="30" t="e">
        <f>AND(#REF!,"AAAAAD79XZY=")</f>
        <v>#REF!</v>
      </c>
      <c r="EV5" s="30" t="e">
        <f>AND(#REF!,"AAAAAD79XZc=")</f>
        <v>#REF!</v>
      </c>
      <c r="EW5" s="30" t="e">
        <f>AND(#REF!,"AAAAAD79XZg=")</f>
        <v>#REF!</v>
      </c>
      <c r="EX5" s="30" t="e">
        <f>AND(#REF!,"AAAAAD79XZk=")</f>
        <v>#REF!</v>
      </c>
      <c r="EY5" s="30" t="e">
        <f>AND(#REF!,"AAAAAD79XZo=")</f>
        <v>#REF!</v>
      </c>
      <c r="EZ5" s="30" t="e">
        <f>AND(#REF!,"AAAAAD79XZs=")</f>
        <v>#REF!</v>
      </c>
      <c r="FA5" s="30" t="e">
        <f>AND(#REF!,"AAAAAD79XZw=")</f>
        <v>#REF!</v>
      </c>
      <c r="FB5" s="30" t="e">
        <f>IF(#REF!,"AAAAAD79XZ0=",0)</f>
        <v>#REF!</v>
      </c>
      <c r="FC5" s="30" t="e">
        <f>AND(#REF!,"AAAAAD79XZ4=")</f>
        <v>#REF!</v>
      </c>
      <c r="FD5" s="30" t="e">
        <f>AND(#REF!,"AAAAAD79XZ8=")</f>
        <v>#REF!</v>
      </c>
      <c r="FE5" s="30" t="e">
        <f>AND(#REF!,"AAAAAD79XaA=")</f>
        <v>#REF!</v>
      </c>
      <c r="FF5" s="30" t="e">
        <f>AND(#REF!,"AAAAAD79XaE=")</f>
        <v>#REF!</v>
      </c>
      <c r="FG5" s="30" t="e">
        <f>AND(#REF!,"AAAAAD79XaI=")</f>
        <v>#REF!</v>
      </c>
      <c r="FH5" s="30" t="e">
        <f>AND(#REF!,"AAAAAD79XaM=")</f>
        <v>#REF!</v>
      </c>
      <c r="FI5" s="30" t="e">
        <f>AND(#REF!,"AAAAAD79XaQ=")</f>
        <v>#REF!</v>
      </c>
      <c r="FJ5" s="30" t="e">
        <f>AND(#REF!,"AAAAAD79XaU=")</f>
        <v>#REF!</v>
      </c>
      <c r="FK5" s="30" t="e">
        <f>AND(#REF!,"AAAAAD79XaY=")</f>
        <v>#REF!</v>
      </c>
      <c r="FL5" s="30" t="e">
        <f>AND(#REF!,"AAAAAD79Xac=")</f>
        <v>#REF!</v>
      </c>
      <c r="FM5" s="30" t="e">
        <f>AND(#REF!,"AAAAAD79Xag=")</f>
        <v>#REF!</v>
      </c>
      <c r="FN5" s="30" t="e">
        <f>AND(#REF!,"AAAAAD79Xak=")</f>
        <v>#REF!</v>
      </c>
      <c r="FO5" s="30" t="e">
        <f>AND(#REF!,"AAAAAD79Xao=")</f>
        <v>#REF!</v>
      </c>
      <c r="FP5" s="30" t="e">
        <f>AND(#REF!,"AAAAAD79Xas=")</f>
        <v>#REF!</v>
      </c>
      <c r="FQ5" s="30" t="e">
        <f>AND(#REF!,"AAAAAD79Xaw=")</f>
        <v>#REF!</v>
      </c>
      <c r="FR5" s="30" t="e">
        <f>IF(#REF!,"AAAAAD79Xa0=",0)</f>
        <v>#REF!</v>
      </c>
      <c r="FS5" s="30" t="e">
        <f>AND(#REF!,"AAAAAD79Xa4=")</f>
        <v>#REF!</v>
      </c>
      <c r="FT5" s="30" t="e">
        <f>AND(#REF!,"AAAAAD79Xa8=")</f>
        <v>#REF!</v>
      </c>
      <c r="FU5" s="30" t="e">
        <f>AND(#REF!,"AAAAAD79XbA=")</f>
        <v>#REF!</v>
      </c>
      <c r="FV5" s="30" t="e">
        <f>AND(#REF!,"AAAAAD79XbE=")</f>
        <v>#REF!</v>
      </c>
      <c r="FW5" s="30" t="e">
        <f>AND(#REF!,"AAAAAD79XbI=")</f>
        <v>#REF!</v>
      </c>
      <c r="FX5" s="30" t="e">
        <f>AND(#REF!,"AAAAAD79XbM=")</f>
        <v>#REF!</v>
      </c>
      <c r="FY5" s="30" t="e">
        <f>AND(#REF!,"AAAAAD79XbQ=")</f>
        <v>#REF!</v>
      </c>
      <c r="FZ5" s="30" t="e">
        <f>AND(#REF!,"AAAAAD79XbU=")</f>
        <v>#REF!</v>
      </c>
      <c r="GA5" s="30" t="e">
        <f>AND(#REF!,"AAAAAD79XbY=")</f>
        <v>#REF!</v>
      </c>
      <c r="GB5" s="30" t="e">
        <f>AND(#REF!,"AAAAAD79Xbc=")</f>
        <v>#REF!</v>
      </c>
      <c r="GC5" s="30" t="e">
        <f>AND(#REF!,"AAAAAD79Xbg=")</f>
        <v>#REF!</v>
      </c>
      <c r="GD5" s="30" t="e">
        <f>AND(#REF!,"AAAAAD79Xbk=")</f>
        <v>#REF!</v>
      </c>
      <c r="GE5" s="30" t="e">
        <f>AND(#REF!,"AAAAAD79Xbo=")</f>
        <v>#REF!</v>
      </c>
      <c r="GF5" s="30" t="e">
        <f>AND(#REF!,"AAAAAD79Xbs=")</f>
        <v>#REF!</v>
      </c>
      <c r="GG5" s="30" t="e">
        <f>AND(#REF!,"AAAAAD79Xbw=")</f>
        <v>#REF!</v>
      </c>
      <c r="GH5" s="30" t="e">
        <f>IF(#REF!,"AAAAAD79Xb0=",0)</f>
        <v>#REF!</v>
      </c>
      <c r="GI5" s="30" t="e">
        <f>AND(#REF!,"AAAAAD79Xb4=")</f>
        <v>#REF!</v>
      </c>
      <c r="GJ5" s="30" t="e">
        <f>AND(#REF!,"AAAAAD79Xb8=")</f>
        <v>#REF!</v>
      </c>
      <c r="GK5" s="30" t="e">
        <f>AND(#REF!,"AAAAAD79XcA=")</f>
        <v>#REF!</v>
      </c>
      <c r="GL5" s="30" t="e">
        <f>AND(#REF!,"AAAAAD79XcE=")</f>
        <v>#REF!</v>
      </c>
      <c r="GM5" s="30" t="e">
        <f>AND(#REF!,"AAAAAD79XcI=")</f>
        <v>#REF!</v>
      </c>
      <c r="GN5" s="30" t="e">
        <f>AND(#REF!,"AAAAAD79XcM=")</f>
        <v>#REF!</v>
      </c>
      <c r="GO5" s="30" t="e">
        <f>AND(#REF!,"AAAAAD79XcQ=")</f>
        <v>#REF!</v>
      </c>
      <c r="GP5" s="30" t="e">
        <f>AND(#REF!,"AAAAAD79XcU=")</f>
        <v>#REF!</v>
      </c>
      <c r="GQ5" s="30" t="e">
        <f>AND(#REF!,"AAAAAD79XcY=")</f>
        <v>#REF!</v>
      </c>
      <c r="GR5" s="30" t="e">
        <f>AND(#REF!,"AAAAAD79Xcc=")</f>
        <v>#REF!</v>
      </c>
      <c r="GS5" s="30" t="e">
        <f>AND(#REF!,"AAAAAD79Xcg=")</f>
        <v>#REF!</v>
      </c>
      <c r="GT5" s="30" t="e">
        <f>AND(#REF!,"AAAAAD79Xck=")</f>
        <v>#REF!</v>
      </c>
      <c r="GU5" s="30" t="e">
        <f>AND(#REF!,"AAAAAD79Xco=")</f>
        <v>#REF!</v>
      </c>
      <c r="GV5" s="30" t="e">
        <f>AND(#REF!,"AAAAAD79Xcs=")</f>
        <v>#REF!</v>
      </c>
      <c r="GW5" s="30" t="e">
        <f>AND(#REF!,"AAAAAD79Xcw=")</f>
        <v>#REF!</v>
      </c>
      <c r="GX5" s="30" t="e">
        <f>IF(#REF!,"AAAAAD79Xc0=",0)</f>
        <v>#REF!</v>
      </c>
      <c r="GY5" s="30" t="e">
        <f>AND(#REF!,"AAAAAD79Xc4=")</f>
        <v>#REF!</v>
      </c>
      <c r="GZ5" s="30" t="e">
        <f>AND(#REF!,"AAAAAD79Xc8=")</f>
        <v>#REF!</v>
      </c>
      <c r="HA5" s="30" t="e">
        <f>AND(#REF!,"AAAAAD79XdA=")</f>
        <v>#REF!</v>
      </c>
      <c r="HB5" s="30" t="e">
        <f>AND(#REF!,"AAAAAD79XdE=")</f>
        <v>#REF!</v>
      </c>
      <c r="HC5" s="30" t="e">
        <f>AND(#REF!,"AAAAAD79XdI=")</f>
        <v>#REF!</v>
      </c>
      <c r="HD5" s="30" t="e">
        <f>AND(#REF!,"AAAAAD79XdM=")</f>
        <v>#REF!</v>
      </c>
      <c r="HE5" s="30" t="e">
        <f>AND(#REF!,"AAAAAD79XdQ=")</f>
        <v>#REF!</v>
      </c>
      <c r="HF5" s="30" t="e">
        <f>AND(#REF!,"AAAAAD79XdU=")</f>
        <v>#REF!</v>
      </c>
      <c r="HG5" s="30" t="e">
        <f>AND(#REF!,"AAAAAD79XdY=")</f>
        <v>#REF!</v>
      </c>
      <c r="HH5" s="30" t="e">
        <f>AND(#REF!,"AAAAAD79Xdc=")</f>
        <v>#REF!</v>
      </c>
      <c r="HI5" s="30" t="e">
        <f>AND(#REF!,"AAAAAD79Xdg=")</f>
        <v>#REF!</v>
      </c>
      <c r="HJ5" s="30" t="e">
        <f>AND(#REF!,"AAAAAD79Xdk=")</f>
        <v>#REF!</v>
      </c>
      <c r="HK5" s="30" t="e">
        <f>AND(#REF!,"AAAAAD79Xdo=")</f>
        <v>#REF!</v>
      </c>
      <c r="HL5" s="30" t="e">
        <f>AND(#REF!,"AAAAAD79Xds=")</f>
        <v>#REF!</v>
      </c>
      <c r="HM5" s="30" t="e">
        <f>AND(#REF!,"AAAAAD79Xdw=")</f>
        <v>#REF!</v>
      </c>
      <c r="HN5" s="30" t="e">
        <f>IF(#REF!,"AAAAAD79Xd0=",0)</f>
        <v>#REF!</v>
      </c>
      <c r="HO5" s="30" t="e">
        <f>AND(#REF!,"AAAAAD79Xd4=")</f>
        <v>#REF!</v>
      </c>
      <c r="HP5" s="30" t="e">
        <f>AND(#REF!,"AAAAAD79Xd8=")</f>
        <v>#REF!</v>
      </c>
      <c r="HQ5" s="30" t="e">
        <f>AND(#REF!,"AAAAAD79XeA=")</f>
        <v>#REF!</v>
      </c>
      <c r="HR5" s="30" t="e">
        <f>AND(#REF!,"AAAAAD79XeE=")</f>
        <v>#REF!</v>
      </c>
      <c r="HS5" s="30" t="e">
        <f>AND(#REF!,"AAAAAD79XeI=")</f>
        <v>#REF!</v>
      </c>
      <c r="HT5" s="30" t="e">
        <f>AND(#REF!,"AAAAAD79XeM=")</f>
        <v>#REF!</v>
      </c>
      <c r="HU5" s="30" t="e">
        <f>AND(#REF!,"AAAAAD79XeQ=")</f>
        <v>#REF!</v>
      </c>
      <c r="HV5" s="30" t="e">
        <f>AND(#REF!,"AAAAAD79XeU=")</f>
        <v>#REF!</v>
      </c>
      <c r="HW5" s="30" t="e">
        <f>AND(#REF!,"AAAAAD79XeY=")</f>
        <v>#REF!</v>
      </c>
      <c r="HX5" s="30" t="e">
        <f>AND(#REF!,"AAAAAD79Xec=")</f>
        <v>#REF!</v>
      </c>
      <c r="HY5" s="30" t="e">
        <f>AND(#REF!,"AAAAAD79Xeg=")</f>
        <v>#REF!</v>
      </c>
      <c r="HZ5" s="30" t="e">
        <f>AND(#REF!,"AAAAAD79Xek=")</f>
        <v>#REF!</v>
      </c>
      <c r="IA5" s="30" t="e">
        <f>AND(#REF!,"AAAAAD79Xeo=")</f>
        <v>#REF!</v>
      </c>
      <c r="IB5" s="30" t="e">
        <f>AND(#REF!,"AAAAAD79Xes=")</f>
        <v>#REF!</v>
      </c>
      <c r="IC5" s="30" t="e">
        <f>AND(#REF!,"AAAAAD79Xew=")</f>
        <v>#REF!</v>
      </c>
      <c r="ID5" s="30" t="e">
        <f>IF(#REF!,"AAAAAD79Xe0=",0)</f>
        <v>#REF!</v>
      </c>
      <c r="IE5" s="30" t="e">
        <f>AND(#REF!,"AAAAAD79Xe4=")</f>
        <v>#REF!</v>
      </c>
      <c r="IF5" s="30" t="e">
        <f>AND(#REF!,"AAAAAD79Xe8=")</f>
        <v>#REF!</v>
      </c>
      <c r="IG5" s="30" t="e">
        <f>AND(#REF!,"AAAAAD79XfA=")</f>
        <v>#REF!</v>
      </c>
      <c r="IH5" s="30" t="e">
        <f>AND(#REF!,"AAAAAD79XfE=")</f>
        <v>#REF!</v>
      </c>
      <c r="II5" s="30" t="e">
        <f>AND(#REF!,"AAAAAD79XfI=")</f>
        <v>#REF!</v>
      </c>
      <c r="IJ5" s="30" t="e">
        <f>AND(#REF!,"AAAAAD79XfM=")</f>
        <v>#REF!</v>
      </c>
      <c r="IK5" s="30" t="e">
        <f>AND(#REF!,"AAAAAD79XfQ=")</f>
        <v>#REF!</v>
      </c>
      <c r="IL5" s="30" t="e">
        <f>AND(#REF!,"AAAAAD79XfU=")</f>
        <v>#REF!</v>
      </c>
      <c r="IM5" s="30" t="e">
        <f>AND(#REF!,"AAAAAD79XfY=")</f>
        <v>#REF!</v>
      </c>
      <c r="IN5" s="30" t="e">
        <f>AND(#REF!,"AAAAAD79Xfc=")</f>
        <v>#REF!</v>
      </c>
      <c r="IO5" s="30" t="e">
        <f>AND(#REF!,"AAAAAD79Xfg=")</f>
        <v>#REF!</v>
      </c>
      <c r="IP5" s="30" t="e">
        <f>AND(#REF!,"AAAAAD79Xfk=")</f>
        <v>#REF!</v>
      </c>
      <c r="IQ5" s="30" t="e">
        <f>AND(#REF!,"AAAAAD79Xfo=")</f>
        <v>#REF!</v>
      </c>
      <c r="IR5" s="30" t="e">
        <f>AND(#REF!,"AAAAAD79Xfs=")</f>
        <v>#REF!</v>
      </c>
      <c r="IS5" s="30" t="e">
        <f>AND(#REF!,"AAAAAD79Xfw=")</f>
        <v>#REF!</v>
      </c>
      <c r="IT5" s="30" t="e">
        <f>IF(#REF!,"AAAAAD79Xf0=",0)</f>
        <v>#REF!</v>
      </c>
      <c r="IU5" s="30" t="e">
        <f>AND(#REF!,"AAAAAD79Xf4=")</f>
        <v>#REF!</v>
      </c>
      <c r="IV5" s="30" t="e">
        <f>AND(#REF!,"AAAAAD79Xf8=")</f>
        <v>#REF!</v>
      </c>
    </row>
    <row r="6" spans="1:256">
      <c r="A6" s="30" t="e">
        <f>AND(#REF!,"AAAAAD3dtgA=")</f>
        <v>#REF!</v>
      </c>
      <c r="B6" s="30" t="e">
        <f>AND(#REF!,"AAAAAD3dtgE=")</f>
        <v>#REF!</v>
      </c>
      <c r="C6" s="30" t="e">
        <f>AND(#REF!,"AAAAAD3dtgI=")</f>
        <v>#REF!</v>
      </c>
      <c r="D6" s="30" t="e">
        <f>AND(#REF!,"AAAAAD3dtgM=")</f>
        <v>#REF!</v>
      </c>
      <c r="E6" s="30" t="e">
        <f>AND(#REF!,"AAAAAD3dtgQ=")</f>
        <v>#REF!</v>
      </c>
      <c r="F6" s="30" t="e">
        <f>AND(#REF!,"AAAAAD3dtgU=")</f>
        <v>#REF!</v>
      </c>
      <c r="G6" s="30" t="e">
        <f>AND(#REF!,"AAAAAD3dtgY=")</f>
        <v>#REF!</v>
      </c>
      <c r="H6" s="30" t="e">
        <f>AND(#REF!,"AAAAAD3dtgc=")</f>
        <v>#REF!</v>
      </c>
      <c r="I6" s="30" t="e">
        <f>AND(#REF!,"AAAAAD3dtgg=")</f>
        <v>#REF!</v>
      </c>
      <c r="J6" s="30" t="e">
        <f>AND(#REF!,"AAAAAD3dtgk=")</f>
        <v>#REF!</v>
      </c>
      <c r="K6" s="30" t="e">
        <f>AND(#REF!,"AAAAAD3dtgo=")</f>
        <v>#REF!</v>
      </c>
      <c r="L6" s="30" t="e">
        <f>AND(#REF!,"AAAAAD3dtgs=")</f>
        <v>#REF!</v>
      </c>
      <c r="M6" s="30" t="e">
        <f>AND(#REF!,"AAAAAD3dtgw=")</f>
        <v>#REF!</v>
      </c>
      <c r="N6" s="30" t="e">
        <f>IF(#REF!,"AAAAAD3dtg0=",0)</f>
        <v>#REF!</v>
      </c>
      <c r="O6" s="30" t="e">
        <f>AND(#REF!,"AAAAAD3dtg4=")</f>
        <v>#REF!</v>
      </c>
      <c r="P6" s="30" t="e">
        <f>AND(#REF!,"AAAAAD3dtg8=")</f>
        <v>#REF!</v>
      </c>
      <c r="Q6" s="30" t="e">
        <f>AND(#REF!,"AAAAAD3dthA=")</f>
        <v>#REF!</v>
      </c>
      <c r="R6" s="30" t="e">
        <f>AND(#REF!,"AAAAAD3dthE=")</f>
        <v>#REF!</v>
      </c>
      <c r="S6" s="30" t="e">
        <f>AND(#REF!,"AAAAAD3dthI=")</f>
        <v>#REF!</v>
      </c>
      <c r="T6" s="30" t="e">
        <f>AND(#REF!,"AAAAAD3dthM=")</f>
        <v>#REF!</v>
      </c>
      <c r="U6" s="30" t="e">
        <f>AND(#REF!,"AAAAAD3dthQ=")</f>
        <v>#REF!</v>
      </c>
      <c r="V6" s="30" t="e">
        <f>AND(#REF!,"AAAAAD3dthU=")</f>
        <v>#REF!</v>
      </c>
      <c r="W6" s="30" t="e">
        <f>AND(#REF!,"AAAAAD3dthY=")</f>
        <v>#REF!</v>
      </c>
      <c r="X6" s="30" t="e">
        <f>AND(#REF!,"AAAAAD3dthc=")</f>
        <v>#REF!</v>
      </c>
      <c r="Y6" s="30" t="e">
        <f>AND(#REF!,"AAAAAD3dthg=")</f>
        <v>#REF!</v>
      </c>
      <c r="Z6" s="30" t="e">
        <f>AND(#REF!,"AAAAAD3dthk=")</f>
        <v>#REF!</v>
      </c>
      <c r="AA6" s="30" t="e">
        <f>AND(#REF!,"AAAAAD3dtho=")</f>
        <v>#REF!</v>
      </c>
      <c r="AB6" s="30" t="e">
        <f>AND(#REF!,"AAAAAD3dths=")</f>
        <v>#REF!</v>
      </c>
      <c r="AC6" s="30" t="e">
        <f>AND(#REF!,"AAAAAD3dthw=")</f>
        <v>#REF!</v>
      </c>
      <c r="AD6" s="30" t="e">
        <f>IF(#REF!,"AAAAAD3dth0=",0)</f>
        <v>#REF!</v>
      </c>
      <c r="AE6" s="30" t="e">
        <f>AND(#REF!,"AAAAAD3dth4=")</f>
        <v>#REF!</v>
      </c>
      <c r="AF6" s="30" t="e">
        <f>AND(#REF!,"AAAAAD3dth8=")</f>
        <v>#REF!</v>
      </c>
      <c r="AG6" s="30" t="e">
        <f>AND(#REF!,"AAAAAD3dtiA=")</f>
        <v>#REF!</v>
      </c>
      <c r="AH6" s="30" t="e">
        <f>AND(#REF!,"AAAAAD3dtiE=")</f>
        <v>#REF!</v>
      </c>
      <c r="AI6" s="30" t="e">
        <f>AND(#REF!,"AAAAAD3dtiI=")</f>
        <v>#REF!</v>
      </c>
      <c r="AJ6" s="30" t="e">
        <f>AND(#REF!,"AAAAAD3dtiM=")</f>
        <v>#REF!</v>
      </c>
      <c r="AK6" s="30" t="e">
        <f>AND(#REF!,"AAAAAD3dtiQ=")</f>
        <v>#REF!</v>
      </c>
      <c r="AL6" s="30" t="e">
        <f>AND(#REF!,"AAAAAD3dtiU=")</f>
        <v>#REF!</v>
      </c>
      <c r="AM6" s="30" t="e">
        <f>AND(#REF!,"AAAAAD3dtiY=")</f>
        <v>#REF!</v>
      </c>
      <c r="AN6" s="30" t="e">
        <f>AND(#REF!,"AAAAAD3dtic=")</f>
        <v>#REF!</v>
      </c>
      <c r="AO6" s="30" t="e">
        <f>AND(#REF!,"AAAAAD3dtig=")</f>
        <v>#REF!</v>
      </c>
      <c r="AP6" s="30" t="e">
        <f>AND(#REF!,"AAAAAD3dtik=")</f>
        <v>#REF!</v>
      </c>
      <c r="AQ6" s="30" t="e">
        <f>AND(#REF!,"AAAAAD3dtio=")</f>
        <v>#REF!</v>
      </c>
      <c r="AR6" s="30" t="e">
        <f>AND(#REF!,"AAAAAD3dtis=")</f>
        <v>#REF!</v>
      </c>
      <c r="AS6" s="30" t="e">
        <f>AND(#REF!,"AAAAAD3dtiw=")</f>
        <v>#REF!</v>
      </c>
      <c r="AT6" s="30" t="e">
        <f>IF(#REF!,"AAAAAD3dti0=",0)</f>
        <v>#REF!</v>
      </c>
      <c r="AU6" s="30" t="e">
        <f>AND(#REF!,"AAAAAD3dti4=")</f>
        <v>#REF!</v>
      </c>
      <c r="AV6" s="30" t="e">
        <f>AND(#REF!,"AAAAAD3dti8=")</f>
        <v>#REF!</v>
      </c>
      <c r="AW6" s="30" t="e">
        <f>AND(#REF!,"AAAAAD3dtjA=")</f>
        <v>#REF!</v>
      </c>
      <c r="AX6" s="30" t="e">
        <f>AND(#REF!,"AAAAAD3dtjE=")</f>
        <v>#REF!</v>
      </c>
      <c r="AY6" s="30" t="e">
        <f>AND(#REF!,"AAAAAD3dtjI=")</f>
        <v>#REF!</v>
      </c>
      <c r="AZ6" s="30" t="e">
        <f>AND(#REF!,"AAAAAD3dtjM=")</f>
        <v>#REF!</v>
      </c>
      <c r="BA6" s="30" t="e">
        <f>AND(#REF!,"AAAAAD3dtjQ=")</f>
        <v>#REF!</v>
      </c>
      <c r="BB6" s="30" t="e">
        <f>AND(#REF!,"AAAAAD3dtjU=")</f>
        <v>#REF!</v>
      </c>
      <c r="BC6" s="30" t="e">
        <f>AND(#REF!,"AAAAAD3dtjY=")</f>
        <v>#REF!</v>
      </c>
      <c r="BD6" s="30" t="e">
        <f>AND(#REF!,"AAAAAD3dtjc=")</f>
        <v>#REF!</v>
      </c>
      <c r="BE6" s="30" t="e">
        <f>AND(#REF!,"AAAAAD3dtjg=")</f>
        <v>#REF!</v>
      </c>
      <c r="BF6" s="30" t="e">
        <f>AND(#REF!,"AAAAAD3dtjk=")</f>
        <v>#REF!</v>
      </c>
      <c r="BG6" s="30" t="e">
        <f>AND(#REF!,"AAAAAD3dtjo=")</f>
        <v>#REF!</v>
      </c>
      <c r="BH6" s="30" t="e">
        <f>AND(#REF!,"AAAAAD3dtjs=")</f>
        <v>#REF!</v>
      </c>
      <c r="BI6" s="30" t="e">
        <f>AND(#REF!,"AAAAAD3dtjw=")</f>
        <v>#REF!</v>
      </c>
      <c r="BJ6" s="30" t="e">
        <f>IF(#REF!,"AAAAAD3dtj0=",0)</f>
        <v>#REF!</v>
      </c>
      <c r="BK6" s="30" t="e">
        <f>AND(#REF!,"AAAAAD3dtj4=")</f>
        <v>#REF!</v>
      </c>
      <c r="BL6" s="30" t="e">
        <f>AND(#REF!,"AAAAAD3dtj8=")</f>
        <v>#REF!</v>
      </c>
      <c r="BM6" s="30" t="e">
        <f>AND(#REF!,"AAAAAD3dtkA=")</f>
        <v>#REF!</v>
      </c>
      <c r="BN6" s="30" t="e">
        <f>AND(#REF!,"AAAAAD3dtkE=")</f>
        <v>#REF!</v>
      </c>
      <c r="BO6" s="30" t="e">
        <f>AND(#REF!,"AAAAAD3dtkI=")</f>
        <v>#REF!</v>
      </c>
      <c r="BP6" s="30" t="e">
        <f>AND(#REF!,"AAAAAD3dtkM=")</f>
        <v>#REF!</v>
      </c>
      <c r="BQ6" s="30" t="e">
        <f>AND(#REF!,"AAAAAD3dtkQ=")</f>
        <v>#REF!</v>
      </c>
      <c r="BR6" s="30" t="e">
        <f>AND(#REF!,"AAAAAD3dtkU=")</f>
        <v>#REF!</v>
      </c>
      <c r="BS6" s="30" t="e">
        <f>AND(#REF!,"AAAAAD3dtkY=")</f>
        <v>#REF!</v>
      </c>
      <c r="BT6" s="30" t="e">
        <f>AND(#REF!,"AAAAAD3dtkc=")</f>
        <v>#REF!</v>
      </c>
      <c r="BU6" s="30" t="e">
        <f>AND(#REF!,"AAAAAD3dtkg=")</f>
        <v>#REF!</v>
      </c>
      <c r="BV6" s="30" t="e">
        <f>AND(#REF!,"AAAAAD3dtkk=")</f>
        <v>#REF!</v>
      </c>
      <c r="BW6" s="30" t="e">
        <f>AND(#REF!,"AAAAAD3dtko=")</f>
        <v>#REF!</v>
      </c>
      <c r="BX6" s="30" t="e">
        <f>AND(#REF!,"AAAAAD3dtks=")</f>
        <v>#REF!</v>
      </c>
      <c r="BY6" s="30" t="e">
        <f>AND(#REF!,"AAAAAD3dtkw=")</f>
        <v>#REF!</v>
      </c>
      <c r="BZ6" s="30" t="e">
        <f>IF(#REF!,"AAAAAD3dtk0=",0)</f>
        <v>#REF!</v>
      </c>
      <c r="CA6" s="30" t="e">
        <f>AND(#REF!,"AAAAAD3dtk4=")</f>
        <v>#REF!</v>
      </c>
      <c r="CB6" s="30" t="e">
        <f>AND(#REF!,"AAAAAD3dtk8=")</f>
        <v>#REF!</v>
      </c>
      <c r="CC6" s="30" t="e">
        <f>AND(#REF!,"AAAAAD3dtlA=")</f>
        <v>#REF!</v>
      </c>
      <c r="CD6" s="30" t="e">
        <f>AND(#REF!,"AAAAAD3dtlE=")</f>
        <v>#REF!</v>
      </c>
      <c r="CE6" s="30" t="e">
        <f>AND(#REF!,"AAAAAD3dtlI=")</f>
        <v>#REF!</v>
      </c>
      <c r="CF6" s="30" t="e">
        <f>AND(#REF!,"AAAAAD3dtlM=")</f>
        <v>#REF!</v>
      </c>
      <c r="CG6" s="30" t="e">
        <f>AND(#REF!,"AAAAAD3dtlQ=")</f>
        <v>#REF!</v>
      </c>
      <c r="CH6" s="30" t="e">
        <f>AND(#REF!,"AAAAAD3dtlU=")</f>
        <v>#REF!</v>
      </c>
      <c r="CI6" s="30" t="e">
        <f>AND(#REF!,"AAAAAD3dtlY=")</f>
        <v>#REF!</v>
      </c>
      <c r="CJ6" s="30" t="e">
        <f>AND(#REF!,"AAAAAD3dtlc=")</f>
        <v>#REF!</v>
      </c>
      <c r="CK6" s="30" t="e">
        <f>AND(#REF!,"AAAAAD3dtlg=")</f>
        <v>#REF!</v>
      </c>
      <c r="CL6" s="30" t="e">
        <f>AND(#REF!,"AAAAAD3dtlk=")</f>
        <v>#REF!</v>
      </c>
      <c r="CM6" s="30" t="e">
        <f>AND(#REF!,"AAAAAD3dtlo=")</f>
        <v>#REF!</v>
      </c>
      <c r="CN6" s="30" t="e">
        <f>AND(#REF!,"AAAAAD3dtls=")</f>
        <v>#REF!</v>
      </c>
      <c r="CO6" s="30" t="e">
        <f>AND(#REF!,"AAAAAD3dtlw=")</f>
        <v>#REF!</v>
      </c>
      <c r="CP6" s="30" t="e">
        <f>IF(#REF!,"AAAAAD3dtl0=",0)</f>
        <v>#REF!</v>
      </c>
      <c r="CQ6" s="30" t="e">
        <f>IF(#REF!,"AAAAAD3dtl4=",0)</f>
        <v>#REF!</v>
      </c>
      <c r="CR6" s="30" t="e">
        <f>IF(#REF!,"AAAAAD3dtl8=",0)</f>
        <v>#REF!</v>
      </c>
      <c r="CS6" s="30" t="e">
        <f>IF(#REF!,"AAAAAD3dtmA=",0)</f>
        <v>#REF!</v>
      </c>
      <c r="CT6" s="30" t="e">
        <f>IF(#REF!,"AAAAAD3dtmE=",0)</f>
        <v>#REF!</v>
      </c>
      <c r="CU6" s="30" t="e">
        <f>IF(#REF!,"AAAAAD3dtmI=",0)</f>
        <v>#REF!</v>
      </c>
      <c r="CV6" s="30" t="e">
        <f>IF(#REF!,"AAAAAD3dtmM=",0)</f>
        <v>#REF!</v>
      </c>
      <c r="CW6" s="30" t="e">
        <f>IF(#REF!,"AAAAAD3dtmQ=",0)</f>
        <v>#REF!</v>
      </c>
      <c r="CX6" s="30" t="e">
        <f>IF(#REF!,"AAAAAD3dtmU=",0)</f>
        <v>#REF!</v>
      </c>
      <c r="CY6" s="30" t="e">
        <f>IF(#REF!,"AAAAAD3dtmY=",0)</f>
        <v>#REF!</v>
      </c>
      <c r="CZ6" s="30" t="e">
        <f>IF(#REF!,"AAAAAD3dtmc=",0)</f>
        <v>#REF!</v>
      </c>
      <c r="DA6" s="30" t="e">
        <f>IF(#REF!,"AAAAAD3dtmg=",0)</f>
        <v>#REF!</v>
      </c>
      <c r="DB6" s="30" t="e">
        <f>IF(#REF!,"AAAAAD3dtmk=",0)</f>
        <v>#REF!</v>
      </c>
      <c r="DC6" s="30" t="e">
        <f>IF(#REF!,"AAAAAD3dtmo=",0)</f>
        <v>#REF!</v>
      </c>
      <c r="DD6" s="30" t="e">
        <f>IF(#REF!,"AAAAAD3dtms=",0)</f>
        <v>#REF!</v>
      </c>
      <c r="DE6" s="30" t="e">
        <f>IF(#REF!,"AAAAAD3dtmw=",0)</f>
        <v>#REF!</v>
      </c>
      <c r="DF6" s="30" t="e">
        <f>IF(#REF!,"AAAAAD3dtm0=",0)</f>
        <v>#REF!</v>
      </c>
      <c r="DG6" s="30" t="e">
        <f>AND(#REF!,"AAAAAD3dtm4=")</f>
        <v>#REF!</v>
      </c>
      <c r="DH6" s="30" t="e">
        <f>AND(#REF!,"AAAAAD3dtm8=")</f>
        <v>#REF!</v>
      </c>
      <c r="DI6" s="30" t="e">
        <f>AND(#REF!,"AAAAAD3dtnA=")</f>
        <v>#REF!</v>
      </c>
      <c r="DJ6" s="30" t="e">
        <f>AND(#REF!,"AAAAAD3dtnE=")</f>
        <v>#REF!</v>
      </c>
      <c r="DK6" s="30" t="e">
        <f>AND(#REF!,"AAAAAD3dtnI=")</f>
        <v>#REF!</v>
      </c>
      <c r="DL6" s="30" t="e">
        <f>AND(#REF!,"AAAAAD3dtnM=")</f>
        <v>#REF!</v>
      </c>
      <c r="DM6" s="30" t="e">
        <f>AND(#REF!,"AAAAAD3dtnQ=")</f>
        <v>#REF!</v>
      </c>
      <c r="DN6" s="30" t="e">
        <f>AND(#REF!,"AAAAAD3dtnU=")</f>
        <v>#REF!</v>
      </c>
      <c r="DO6" s="30" t="e">
        <f>AND(#REF!,"AAAAAD3dtnY=")</f>
        <v>#REF!</v>
      </c>
      <c r="DP6" s="30" t="e">
        <f>AND(#REF!,"AAAAAD3dtnc=")</f>
        <v>#REF!</v>
      </c>
      <c r="DQ6" s="30" t="e">
        <f>AND(#REF!,"AAAAAD3dtng=")</f>
        <v>#REF!</v>
      </c>
      <c r="DR6" s="30" t="e">
        <f>AND(#REF!,"AAAAAD3dtnk=")</f>
        <v>#REF!</v>
      </c>
      <c r="DS6" s="30" t="e">
        <f>AND(#REF!,"AAAAAD3dtno=")</f>
        <v>#REF!</v>
      </c>
      <c r="DT6" s="30" t="e">
        <f>AND(#REF!,"AAAAAD3dtns=")</f>
        <v>#REF!</v>
      </c>
      <c r="DU6" s="30" t="e">
        <f>AND(#REF!,"AAAAAD3dtnw=")</f>
        <v>#REF!</v>
      </c>
      <c r="DV6" s="30" t="e">
        <f>IF(#REF!,"AAAAAD3dtn0=",0)</f>
        <v>#REF!</v>
      </c>
      <c r="DW6" s="30" t="e">
        <f>AND(#REF!,"AAAAAD3dtn4=")</f>
        <v>#REF!</v>
      </c>
      <c r="DX6" s="30" t="e">
        <f>AND(#REF!,"AAAAAD3dtn8=")</f>
        <v>#REF!</v>
      </c>
      <c r="DY6" s="30" t="e">
        <f>AND(#REF!,"AAAAAD3dtoA=")</f>
        <v>#REF!</v>
      </c>
      <c r="DZ6" s="30" t="e">
        <f>AND(#REF!,"AAAAAD3dtoE=")</f>
        <v>#REF!</v>
      </c>
      <c r="EA6" s="30" t="e">
        <f>AND(#REF!,"AAAAAD3dtoI=")</f>
        <v>#REF!</v>
      </c>
      <c r="EB6" s="30" t="e">
        <f>AND(#REF!,"AAAAAD3dtoM=")</f>
        <v>#REF!</v>
      </c>
      <c r="EC6" s="30" t="e">
        <f>AND(#REF!,"AAAAAD3dtoQ=")</f>
        <v>#REF!</v>
      </c>
      <c r="ED6" s="30" t="e">
        <f>AND(#REF!,"AAAAAD3dtoU=")</f>
        <v>#REF!</v>
      </c>
      <c r="EE6" s="30" t="e">
        <f>AND(#REF!,"AAAAAD3dtoY=")</f>
        <v>#REF!</v>
      </c>
      <c r="EF6" s="30" t="e">
        <f>AND(#REF!,"AAAAAD3dtoc=")</f>
        <v>#REF!</v>
      </c>
      <c r="EG6" s="30" t="e">
        <f>AND(#REF!,"AAAAAD3dtog=")</f>
        <v>#REF!</v>
      </c>
      <c r="EH6" s="30" t="e">
        <f>AND(#REF!,"AAAAAD3dtok=")</f>
        <v>#REF!</v>
      </c>
      <c r="EI6" s="30" t="e">
        <f>AND(#REF!,"AAAAAD3dtoo=")</f>
        <v>#REF!</v>
      </c>
      <c r="EJ6" s="30" t="e">
        <f>AND(#REF!,"AAAAAD3dtos=")</f>
        <v>#REF!</v>
      </c>
      <c r="EK6" s="30" t="e">
        <f>AND(#REF!,"AAAAAD3dtow=")</f>
        <v>#REF!</v>
      </c>
      <c r="EL6" s="30" t="e">
        <f>IF(#REF!,"AAAAAD3dto0=",0)</f>
        <v>#REF!</v>
      </c>
      <c r="EM6" s="30" t="e">
        <f>AND(#REF!,"AAAAAD3dto4=")</f>
        <v>#REF!</v>
      </c>
      <c r="EN6" s="30" t="e">
        <f>AND(#REF!,"AAAAAD3dto8=")</f>
        <v>#REF!</v>
      </c>
      <c r="EO6" s="30" t="e">
        <v>#REF!</v>
      </c>
      <c r="EP6" s="30" t="e">
        <f>AND(#REF!,"AAAAAD3dtpE=")</f>
        <v>#REF!</v>
      </c>
      <c r="EQ6" s="30" t="e">
        <f>AND(#REF!,"AAAAAD3dtpI=")</f>
        <v>#REF!</v>
      </c>
      <c r="ER6" s="30" t="e">
        <f>AND(#REF!,"AAAAAD3dtpM=")</f>
        <v>#REF!</v>
      </c>
      <c r="ES6" s="30" t="e">
        <f>AND(#REF!,"AAAAAD3dtpQ=")</f>
        <v>#REF!</v>
      </c>
      <c r="ET6" s="30" t="e">
        <f>AND(#REF!,"AAAAAD3dtpU=")</f>
        <v>#REF!</v>
      </c>
      <c r="EU6" s="30" t="e">
        <f>AND(#REF!,"AAAAAD3dtpY=")</f>
        <v>#REF!</v>
      </c>
      <c r="EV6" s="30" t="e">
        <f>AND(#REF!,"AAAAAD3dtpc=")</f>
        <v>#REF!</v>
      </c>
      <c r="EW6" s="30" t="e">
        <f>AND(#REF!,"AAAAAD3dtpg=")</f>
        <v>#REF!</v>
      </c>
      <c r="EX6" s="30" t="e">
        <f>AND(#REF!,"AAAAAD3dtpk=")</f>
        <v>#REF!</v>
      </c>
      <c r="EY6" s="30" t="e">
        <f>AND(#REF!,"AAAAAD3dtpo=")</f>
        <v>#REF!</v>
      </c>
      <c r="EZ6" s="30" t="e">
        <f>AND(#REF!,"AAAAAD3dtps=")</f>
        <v>#REF!</v>
      </c>
      <c r="FA6" s="30" t="e">
        <f>AND(#REF!,"AAAAAD3dtpw=")</f>
        <v>#REF!</v>
      </c>
      <c r="FB6" s="30" t="e">
        <f>IF(#REF!,"AAAAAD3dtp0=",0)</f>
        <v>#REF!</v>
      </c>
      <c r="FC6" s="30" t="e">
        <f>AND(#REF!,"AAAAAD3dtp4=")</f>
        <v>#REF!</v>
      </c>
      <c r="FD6" s="30" t="e">
        <f>AND(#REF!,"AAAAAD3dtp8=")</f>
        <v>#REF!</v>
      </c>
      <c r="FE6" s="30" t="e">
        <f>AND(#REF!,"AAAAAD3dtqA=")</f>
        <v>#REF!</v>
      </c>
      <c r="FF6" s="30" t="e">
        <f>AND(#REF!,"AAAAAD3dtqE=")</f>
        <v>#REF!</v>
      </c>
      <c r="FG6" s="30" t="e">
        <f>AND(#REF!,"AAAAAD3dtqI=")</f>
        <v>#REF!</v>
      </c>
      <c r="FH6" s="30" t="e">
        <f>AND(#REF!,"AAAAAD3dtqM=")</f>
        <v>#REF!</v>
      </c>
      <c r="FI6" s="30" t="e">
        <f>AND(#REF!,"AAAAAD3dtqQ=")</f>
        <v>#REF!</v>
      </c>
      <c r="FJ6" s="30" t="e">
        <f>AND(#REF!,"AAAAAD3dtqU=")</f>
        <v>#REF!</v>
      </c>
      <c r="FK6" s="30" t="e">
        <f>AND(#REF!,"AAAAAD3dtqY=")</f>
        <v>#REF!</v>
      </c>
      <c r="FL6" s="30" t="e">
        <f>AND(#REF!,"AAAAAD3dtqc=")</f>
        <v>#REF!</v>
      </c>
      <c r="FM6" s="30" t="e">
        <f>AND(#REF!,"AAAAAD3dtqg=")</f>
        <v>#REF!</v>
      </c>
      <c r="FN6" s="30" t="e">
        <f>AND(#REF!,"AAAAAD3dtqk=")</f>
        <v>#REF!</v>
      </c>
      <c r="FO6" s="30" t="e">
        <f>AND(#REF!,"AAAAAD3dtqo=")</f>
        <v>#REF!</v>
      </c>
      <c r="FP6" s="30" t="e">
        <f>AND(#REF!,"AAAAAD3dtqs=")</f>
        <v>#REF!</v>
      </c>
      <c r="FQ6" s="30" t="e">
        <f>AND(#REF!,"AAAAAD3dtqw=")</f>
        <v>#REF!</v>
      </c>
      <c r="FR6" s="30" t="e">
        <v>#REF!</v>
      </c>
      <c r="FS6" s="30" t="e">
        <v>#REF!</v>
      </c>
      <c r="FT6" s="30" t="e">
        <v>#REF!</v>
      </c>
      <c r="FU6" s="30" t="e">
        <v>#REF!</v>
      </c>
      <c r="FV6" s="30" t="e">
        <v>#REF!</v>
      </c>
      <c r="FW6" s="30" t="e">
        <v>#REF!</v>
      </c>
      <c r="FX6" s="30" t="e">
        <v>#REF!</v>
      </c>
      <c r="FY6" s="30" t="e">
        <v>#REF!</v>
      </c>
      <c r="FZ6" s="30" t="e">
        <v>#REF!</v>
      </c>
      <c r="GA6" s="30" t="e">
        <v>#REF!</v>
      </c>
      <c r="GB6" s="30" t="e">
        <v>#REF!</v>
      </c>
      <c r="GC6" s="30" t="e">
        <v>#REF!</v>
      </c>
      <c r="GD6" s="30" t="e">
        <v>#REF!</v>
      </c>
      <c r="GE6" s="30" t="e">
        <v>#REF!</v>
      </c>
      <c r="GF6" s="30" t="e">
        <v>#REF!</v>
      </c>
      <c r="GG6" s="30" t="e">
        <v>#REF!</v>
      </c>
      <c r="GH6" s="30" t="e">
        <v>#REF!</v>
      </c>
      <c r="GI6" s="30" t="e">
        <v>#REF!</v>
      </c>
      <c r="GJ6" s="30" t="e">
        <v>#REF!</v>
      </c>
      <c r="GK6" s="30" t="e">
        <v>#REF!</v>
      </c>
      <c r="GL6" s="30" t="e">
        <v>#REF!</v>
      </c>
      <c r="GM6" s="30" t="e">
        <v>#REF!</v>
      </c>
      <c r="GN6" s="30" t="e">
        <v>#REF!</v>
      </c>
      <c r="GO6" s="30" t="e">
        <v>#REF!</v>
      </c>
      <c r="GP6" s="30" t="e">
        <v>#REF!</v>
      </c>
      <c r="GQ6" s="30" t="e">
        <v>#REF!</v>
      </c>
      <c r="GR6" s="30" t="e">
        <v>#REF!</v>
      </c>
      <c r="GS6" s="30" t="e">
        <v>#REF!</v>
      </c>
      <c r="GT6" s="30" t="e">
        <v>#REF!</v>
      </c>
      <c r="GU6" s="30" t="e">
        <v>#REF!</v>
      </c>
      <c r="GV6" s="30" t="e">
        <v>#REF!</v>
      </c>
      <c r="GW6" s="30" t="e">
        <v>#REF!</v>
      </c>
      <c r="GX6" s="30" t="e">
        <v>#REF!</v>
      </c>
      <c r="GY6" s="30" t="e">
        <v>#REF!</v>
      </c>
      <c r="GZ6" s="30" t="e">
        <v>#REF!</v>
      </c>
      <c r="HA6" s="30" t="e">
        <v>#REF!</v>
      </c>
      <c r="HB6" s="30" t="e">
        <v>#REF!</v>
      </c>
      <c r="HC6" s="30" t="e">
        <v>#REF!</v>
      </c>
      <c r="HD6" s="30" t="e">
        <v>#REF!</v>
      </c>
      <c r="HE6" s="30" t="e">
        <v>#REF!</v>
      </c>
      <c r="HF6" s="30" t="e">
        <v>#REF!</v>
      </c>
      <c r="HG6" s="30" t="e">
        <v>#REF!</v>
      </c>
      <c r="HH6" s="30" t="e">
        <v>#REF!</v>
      </c>
      <c r="HI6" s="30" t="e">
        <v>#REF!</v>
      </c>
      <c r="HJ6" s="30" t="e">
        <v>#REF!</v>
      </c>
      <c r="HK6" s="30" t="e">
        <v>#REF!</v>
      </c>
      <c r="HL6" s="30" t="e">
        <v>#REF!</v>
      </c>
      <c r="HM6" s="30" t="e">
        <v>#REF!</v>
      </c>
      <c r="HN6" s="30" t="e">
        <f>IF(#REF!,"AAAAAD3dtt0=",0)</f>
        <v>#REF!</v>
      </c>
      <c r="HO6" s="30" t="e">
        <f>AND(#REF!,"AAAAAD3dtt4=")</f>
        <v>#REF!</v>
      </c>
      <c r="HP6" s="30" t="e">
        <f>AND(#REF!,"AAAAAD3dtt8=")</f>
        <v>#REF!</v>
      </c>
      <c r="HQ6" s="30" t="e">
        <f>AND(#REF!,"AAAAAD3dtuA=")</f>
        <v>#REF!</v>
      </c>
      <c r="HR6" s="30" t="e">
        <f>AND(#REF!,"AAAAAD3dtuE=")</f>
        <v>#REF!</v>
      </c>
      <c r="HS6" s="30" t="e">
        <f>AND(#REF!,"AAAAAD3dtuI=")</f>
        <v>#REF!</v>
      </c>
      <c r="HT6" s="30" t="e">
        <f>AND(#REF!,"AAAAAD3dtuM=")</f>
        <v>#REF!</v>
      </c>
      <c r="HU6" s="30" t="e">
        <f>AND(#REF!,"AAAAAD3dtuQ=")</f>
        <v>#REF!</v>
      </c>
      <c r="HV6" s="30" t="e">
        <f>AND(#REF!,"AAAAAD3dtuU=")</f>
        <v>#REF!</v>
      </c>
      <c r="HW6" s="30" t="e">
        <f>AND(#REF!,"AAAAAD3dtuY=")</f>
        <v>#REF!</v>
      </c>
      <c r="HX6" s="30" t="e">
        <f>AND(#REF!,"AAAAAD3dtuc=")</f>
        <v>#REF!</v>
      </c>
      <c r="HY6" s="30" t="e">
        <f>AND(#REF!,"AAAAAD3dtug=")</f>
        <v>#REF!</v>
      </c>
      <c r="HZ6" s="30" t="e">
        <f>AND(#REF!,"AAAAAD3dtuk=")</f>
        <v>#REF!</v>
      </c>
      <c r="IA6" s="30" t="e">
        <f>AND(#REF!,"AAAAAD3dtuo=")</f>
        <v>#REF!</v>
      </c>
      <c r="IB6" s="30" t="e">
        <f>AND(#REF!,"AAAAAD3dtus=")</f>
        <v>#REF!</v>
      </c>
      <c r="IC6" s="30" t="e">
        <f>AND(#REF!,"AAAAAD3dtuw=")</f>
        <v>#REF!</v>
      </c>
      <c r="ID6" s="30" t="e">
        <f>IF(#REF!,"AAAAAD3dtu0=",0)</f>
        <v>#REF!</v>
      </c>
      <c r="IE6" s="30" t="e">
        <f>AND(#REF!,"AAAAAD3dtu4=")</f>
        <v>#REF!</v>
      </c>
      <c r="IF6" s="30" t="e">
        <f>AND(#REF!,"AAAAAD3dtu8=")</f>
        <v>#REF!</v>
      </c>
      <c r="IG6" s="30" t="e">
        <f>AND(#REF!,"AAAAAD3dtvA=")</f>
        <v>#REF!</v>
      </c>
      <c r="IH6" s="30" t="e">
        <f>AND(#REF!,"AAAAAD3dtvE=")</f>
        <v>#REF!</v>
      </c>
      <c r="II6" s="30" t="e">
        <f>AND(#REF!,"AAAAAD3dtvI=")</f>
        <v>#REF!</v>
      </c>
      <c r="IJ6" s="30" t="e">
        <f>AND(#REF!,"AAAAAD3dtvM=")</f>
        <v>#REF!</v>
      </c>
      <c r="IK6" s="30" t="e">
        <f>AND(#REF!,"AAAAAD3dtvQ=")</f>
        <v>#REF!</v>
      </c>
      <c r="IL6" s="30" t="e">
        <f>AND(#REF!,"AAAAAD3dtvU=")</f>
        <v>#REF!</v>
      </c>
      <c r="IM6" s="30" t="e">
        <f>AND(#REF!,"AAAAAD3dtvY=")</f>
        <v>#REF!</v>
      </c>
      <c r="IN6" s="30" t="e">
        <f>AND(#REF!,"AAAAAD3dtvc=")</f>
        <v>#REF!</v>
      </c>
      <c r="IO6" s="30" t="e">
        <f>AND(#REF!,"AAAAAD3dtvg=")</f>
        <v>#REF!</v>
      </c>
      <c r="IP6" s="30" t="e">
        <f>AND(#REF!,"AAAAAD3dtvk=")</f>
        <v>#REF!</v>
      </c>
      <c r="IQ6" s="30" t="e">
        <f>AND(#REF!,"AAAAAD3dtvo=")</f>
        <v>#REF!</v>
      </c>
      <c r="IR6" s="30" t="e">
        <f>AND(#REF!,"AAAAAD3dtvs=")</f>
        <v>#REF!</v>
      </c>
      <c r="IS6" s="30" t="e">
        <f>AND(#REF!,"AAAAAD3dtvw=")</f>
        <v>#REF!</v>
      </c>
      <c r="IT6" s="30" t="e">
        <f>IF(#REF!,"AAAAAD3dtv0=",0)</f>
        <v>#REF!</v>
      </c>
      <c r="IU6" s="30" t="e">
        <f>AND(#REF!,"AAAAAD3dtv4=")</f>
        <v>#REF!</v>
      </c>
      <c r="IV6" s="30" t="e">
        <f>AND(#REF!,"AAAAAD3dtv8=")</f>
        <v>#REF!</v>
      </c>
    </row>
    <row r="7" spans="1:256">
      <c r="A7" s="30" t="e">
        <f>AND(#REF!,"AAAAAF+TSgA=")</f>
        <v>#REF!</v>
      </c>
      <c r="B7" s="30" t="e">
        <f>AND(#REF!,"AAAAAF+TSgE=")</f>
        <v>#REF!</v>
      </c>
      <c r="C7" s="30" t="e">
        <f>AND(#REF!,"AAAAAF+TSgI=")</f>
        <v>#REF!</v>
      </c>
      <c r="D7" s="30" t="e">
        <f>AND(#REF!,"AAAAAF+TSgM=")</f>
        <v>#REF!</v>
      </c>
      <c r="E7" s="30" t="e">
        <f>AND(#REF!,"AAAAAF+TSgQ=")</f>
        <v>#REF!</v>
      </c>
      <c r="F7" s="30" t="e">
        <f>AND(#REF!,"AAAAAF+TSgU=")</f>
        <v>#REF!</v>
      </c>
      <c r="G7" s="30" t="e">
        <f>AND(#REF!,"AAAAAF+TSgY=")</f>
        <v>#REF!</v>
      </c>
      <c r="H7" s="30" t="e">
        <f>AND(#REF!,"AAAAAF+TSgc=")</f>
        <v>#REF!</v>
      </c>
      <c r="I7" s="30" t="e">
        <f>AND(#REF!,"AAAAAF+TSgg=")</f>
        <v>#REF!</v>
      </c>
      <c r="J7" s="30" t="e">
        <f>AND(#REF!,"AAAAAF+TSgk=")</f>
        <v>#REF!</v>
      </c>
      <c r="K7" s="30" t="e">
        <f>AND(#REF!,"AAAAAF+TSgo=")</f>
        <v>#REF!</v>
      </c>
      <c r="L7" s="30" t="e">
        <f>AND(#REF!,"AAAAAF+TSgs=")</f>
        <v>#REF!</v>
      </c>
      <c r="M7" s="30" t="e">
        <f>AND(#REF!,"AAAAAF+TSgw=")</f>
        <v>#REF!</v>
      </c>
      <c r="N7" s="30" t="e">
        <f>IF(#REF!,"AAAAAF+TSg0=",0)</f>
        <v>#REF!</v>
      </c>
      <c r="O7" s="30" t="e">
        <f>AND(#REF!,"AAAAAF+TSg4=")</f>
        <v>#REF!</v>
      </c>
      <c r="P7" s="30" t="e">
        <v>#REF!</v>
      </c>
      <c r="Q7" s="30" t="e">
        <f>AND(#REF!,"AAAAAF+TShA=")</f>
        <v>#REF!</v>
      </c>
      <c r="R7" s="30" t="e">
        <f>AND(#REF!,"AAAAAF+TShE=")</f>
        <v>#REF!</v>
      </c>
      <c r="S7" s="30" t="e">
        <f>AND(#REF!,"AAAAAF+TShI=")</f>
        <v>#REF!</v>
      </c>
      <c r="T7" s="30" t="e">
        <f>AND(#REF!,"AAAAAF+TShM=")</f>
        <v>#REF!</v>
      </c>
      <c r="U7" s="30" t="e">
        <f>AND(#REF!,"AAAAAF+TShQ=")</f>
        <v>#REF!</v>
      </c>
      <c r="V7" s="30" t="e">
        <f>AND(#REF!,"AAAAAF+TShU=")</f>
        <v>#REF!</v>
      </c>
      <c r="W7" s="30" t="e">
        <f>AND(#REF!,"AAAAAF+TShY=")</f>
        <v>#REF!</v>
      </c>
      <c r="X7" s="30" t="e">
        <f>AND(#REF!,"AAAAAF+TShc=")</f>
        <v>#REF!</v>
      </c>
      <c r="Y7" s="30" t="e">
        <f>AND(#REF!,"AAAAAF+TShg=")</f>
        <v>#REF!</v>
      </c>
      <c r="Z7" s="30" t="e">
        <f>AND(#REF!,"AAAAAF+TShk=")</f>
        <v>#REF!</v>
      </c>
      <c r="AA7" s="30" t="e">
        <f>AND(#REF!,"AAAAAF+TSho=")</f>
        <v>#REF!</v>
      </c>
      <c r="AB7" s="30" t="e">
        <f>AND(#REF!,"AAAAAF+TShs=")</f>
        <v>#REF!</v>
      </c>
      <c r="AC7" s="30" t="e">
        <f>AND(#REF!,"AAAAAF+TShw=")</f>
        <v>#REF!</v>
      </c>
      <c r="AD7" s="30" t="e">
        <f>IF(#REF!,"AAAAAF+TSh0=",0)</f>
        <v>#REF!</v>
      </c>
      <c r="AE7" s="30" t="e">
        <f>AND(#REF!,"AAAAAF+TSh4=")</f>
        <v>#REF!</v>
      </c>
      <c r="AF7" s="30" t="e">
        <f>AND(#REF!,"AAAAAF+TSh8=")</f>
        <v>#REF!</v>
      </c>
      <c r="AG7" s="30" t="e">
        <f>AND(#REF!,"AAAAAF+TSiA=")</f>
        <v>#REF!</v>
      </c>
      <c r="AH7" s="30" t="e">
        <f>AND(#REF!,"AAAAAF+TSiE=")</f>
        <v>#REF!</v>
      </c>
      <c r="AI7" s="30" t="e">
        <f>AND(#REF!,"AAAAAF+TSiI=")</f>
        <v>#REF!</v>
      </c>
      <c r="AJ7" s="30" t="e">
        <f>AND(#REF!,"AAAAAF+TSiM=")</f>
        <v>#REF!</v>
      </c>
      <c r="AK7" s="30" t="e">
        <f>AND(#REF!,"AAAAAF+TSiQ=")</f>
        <v>#REF!</v>
      </c>
      <c r="AL7" s="30" t="e">
        <f>AND(#REF!,"AAAAAF+TSiU=")</f>
        <v>#REF!</v>
      </c>
      <c r="AM7" s="30" t="e">
        <f>AND(#REF!,"AAAAAF+TSiY=")</f>
        <v>#REF!</v>
      </c>
      <c r="AN7" s="30" t="e">
        <f>AND(#REF!,"AAAAAF+TSic=")</f>
        <v>#REF!</v>
      </c>
      <c r="AO7" s="30" t="e">
        <f>AND(#REF!,"AAAAAF+TSig=")</f>
        <v>#REF!</v>
      </c>
      <c r="AP7" s="30" t="e">
        <f>AND(#REF!,"AAAAAF+TSik=")</f>
        <v>#REF!</v>
      </c>
      <c r="AQ7" s="30" t="e">
        <f>AND(#REF!,"AAAAAF+TSio=")</f>
        <v>#REF!</v>
      </c>
      <c r="AR7" s="30" t="e">
        <f>AND(#REF!,"AAAAAF+TSis=")</f>
        <v>#REF!</v>
      </c>
      <c r="AS7" s="30" t="e">
        <f>AND(#REF!,"AAAAAF+TSiw=")</f>
        <v>#REF!</v>
      </c>
      <c r="AT7" s="30" t="e">
        <f>IF(#REF!,"AAAAAF+TSi0=",0)</f>
        <v>#REF!</v>
      </c>
      <c r="AU7" s="30" t="e">
        <v>#REF!</v>
      </c>
      <c r="AV7" s="30" t="e">
        <f>AND(#REF!,"AAAAAF+TSi8=")</f>
        <v>#REF!</v>
      </c>
      <c r="AW7" s="30" t="e">
        <f>AND(#REF!,"AAAAAF+TSjA=")</f>
        <v>#REF!</v>
      </c>
      <c r="AX7" s="30" t="e">
        <f>AND(#REF!,"AAAAAF+TSjE=")</f>
        <v>#REF!</v>
      </c>
      <c r="AY7" s="30" t="e">
        <f>AND(#REF!,"AAAAAF+TSjI=")</f>
        <v>#REF!</v>
      </c>
      <c r="AZ7" s="30" t="e">
        <f>AND(#REF!,"AAAAAF+TSjM=")</f>
        <v>#REF!</v>
      </c>
      <c r="BA7" s="30" t="e">
        <f>AND(#REF!,"AAAAAF+TSjQ=")</f>
        <v>#REF!</v>
      </c>
      <c r="BB7" s="30" t="e">
        <f>AND(#REF!,"AAAAAF+TSjU=")</f>
        <v>#REF!</v>
      </c>
      <c r="BC7" s="30" t="e">
        <f>AND(#REF!,"AAAAAF+TSjY=")</f>
        <v>#REF!</v>
      </c>
      <c r="BD7" s="30" t="e">
        <f>AND(#REF!,"AAAAAF+TSjc=")</f>
        <v>#REF!</v>
      </c>
      <c r="BE7" s="30" t="e">
        <f>AND(#REF!,"AAAAAF+TSjg=")</f>
        <v>#REF!</v>
      </c>
      <c r="BF7" s="30" t="e">
        <f>AND(#REF!,"AAAAAF+TSjk=")</f>
        <v>#REF!</v>
      </c>
      <c r="BG7" s="30" t="e">
        <f>AND(#REF!,"AAAAAF+TSjo=")</f>
        <v>#REF!</v>
      </c>
      <c r="BH7" s="30" t="e">
        <f>AND(#REF!,"AAAAAF+TSjs=")</f>
        <v>#REF!</v>
      </c>
      <c r="BI7" s="30" t="e">
        <v>#REF!</v>
      </c>
      <c r="BJ7" s="30" t="e">
        <f>IF(#REF!,"AAAAAF+TSj0=",0)</f>
        <v>#REF!</v>
      </c>
      <c r="BK7" s="30" t="e">
        <f>AND(#REF!,"AAAAAF+TSj4=")</f>
        <v>#REF!</v>
      </c>
      <c r="BL7" s="30" t="e">
        <f>AND(#REF!,"AAAAAF+TSj8=")</f>
        <v>#REF!</v>
      </c>
      <c r="BM7" s="30" t="e">
        <f>AND(#REF!,"AAAAAF+TSkA=")</f>
        <v>#REF!</v>
      </c>
      <c r="BN7" s="30" t="e">
        <f>AND(#REF!,"AAAAAF+TSkE=")</f>
        <v>#REF!</v>
      </c>
      <c r="BO7" s="30" t="e">
        <f>AND(#REF!,"AAAAAF+TSkI=")</f>
        <v>#REF!</v>
      </c>
      <c r="BP7" s="30" t="e">
        <f>AND(#REF!,"AAAAAF+TSkM=")</f>
        <v>#REF!</v>
      </c>
      <c r="BQ7" s="30" t="e">
        <f>AND(#REF!,"AAAAAF+TSkQ=")</f>
        <v>#REF!</v>
      </c>
      <c r="BR7" s="30" t="e">
        <f>AND(#REF!,"AAAAAF+TSkU=")</f>
        <v>#REF!</v>
      </c>
      <c r="BS7" s="30" t="e">
        <f>AND(#REF!,"AAAAAF+TSkY=")</f>
        <v>#REF!</v>
      </c>
      <c r="BT7" s="30" t="e">
        <f>AND(#REF!,"AAAAAF+TSkc=")</f>
        <v>#REF!</v>
      </c>
      <c r="BU7" s="30" t="e">
        <f>AND(#REF!,"AAAAAF+TSkg=")</f>
        <v>#REF!</v>
      </c>
      <c r="BV7" s="30" t="e">
        <f>AND(#REF!,"AAAAAF+TSkk=")</f>
        <v>#REF!</v>
      </c>
      <c r="BW7" s="30" t="e">
        <f>AND(#REF!,"AAAAAF+TSko=")</f>
        <v>#REF!</v>
      </c>
      <c r="BX7" s="30" t="e">
        <f>AND(#REF!,"AAAAAF+TSks=")</f>
        <v>#REF!</v>
      </c>
      <c r="BY7" s="30" t="e">
        <v>#REF!</v>
      </c>
      <c r="BZ7" s="30" t="e">
        <f>IF(#REF!,"AAAAAF+TSk0=",0)</f>
        <v>#REF!</v>
      </c>
      <c r="CA7" s="30" t="e">
        <f>AND(#REF!,"AAAAAF+TSk4=")</f>
        <v>#REF!</v>
      </c>
      <c r="CB7" s="30" t="e">
        <f>AND(#REF!,"AAAAAF+TSk8=")</f>
        <v>#REF!</v>
      </c>
      <c r="CC7" s="30" t="e">
        <f>AND(#REF!,"AAAAAF+TSlA=")</f>
        <v>#REF!</v>
      </c>
      <c r="CD7" s="30" t="e">
        <f>AND(#REF!,"AAAAAF+TSlE=")</f>
        <v>#REF!</v>
      </c>
      <c r="CE7" s="30" t="e">
        <f>AND(#REF!,"AAAAAF+TSlI=")</f>
        <v>#REF!</v>
      </c>
      <c r="CF7" s="30" t="e">
        <f>AND(#REF!,"AAAAAF+TSlM=")</f>
        <v>#REF!</v>
      </c>
      <c r="CG7" s="30" t="e">
        <f>AND(#REF!,"AAAAAF+TSlQ=")</f>
        <v>#REF!</v>
      </c>
      <c r="CH7" s="30" t="e">
        <f>AND(#REF!,"AAAAAF+TSlU=")</f>
        <v>#REF!</v>
      </c>
      <c r="CI7" s="30" t="e">
        <f>AND(#REF!,"AAAAAF+TSlY=")</f>
        <v>#REF!</v>
      </c>
      <c r="CJ7" s="30" t="e">
        <f>AND(#REF!,"AAAAAF+TSlc=")</f>
        <v>#REF!</v>
      </c>
      <c r="CK7" s="30" t="e">
        <f>AND(#REF!,"AAAAAF+TSlg=")</f>
        <v>#REF!</v>
      </c>
      <c r="CL7" s="30" t="e">
        <f>AND(#REF!,"AAAAAF+TSlk=")</f>
        <v>#REF!</v>
      </c>
      <c r="CM7" s="30" t="e">
        <f>AND(#REF!,"AAAAAF+TSlo=")</f>
        <v>#REF!</v>
      </c>
      <c r="CN7" s="30" t="e">
        <f>AND(#REF!,"AAAAAF+TSls=")</f>
        <v>#REF!</v>
      </c>
      <c r="CO7" s="30" t="e">
        <v>#REF!</v>
      </c>
      <c r="CP7" s="30" t="e">
        <f>IF(#REF!,"AAAAAF+TSl0=",0)</f>
        <v>#REF!</v>
      </c>
      <c r="CQ7" s="30" t="e">
        <f>AND(#REF!,"AAAAAF+TSl4=")</f>
        <v>#REF!</v>
      </c>
      <c r="CR7" s="30" t="e">
        <f>AND(#REF!,"AAAAAF+TSl8=")</f>
        <v>#REF!</v>
      </c>
      <c r="CS7" s="30" t="e">
        <f>AND(#REF!,"AAAAAF+TSmA=")</f>
        <v>#REF!</v>
      </c>
      <c r="CT7" s="30" t="e">
        <f>AND(#REF!,"AAAAAF+TSmE=")</f>
        <v>#REF!</v>
      </c>
      <c r="CU7" s="30" t="e">
        <f>AND(#REF!,"AAAAAF+TSmI=")</f>
        <v>#REF!</v>
      </c>
      <c r="CV7" s="30" t="e">
        <f>AND(#REF!,"AAAAAF+TSmM=")</f>
        <v>#REF!</v>
      </c>
      <c r="CW7" s="30" t="e">
        <f>AND(#REF!,"AAAAAF+TSmQ=")</f>
        <v>#REF!</v>
      </c>
      <c r="CX7" s="30" t="e">
        <f>AND(#REF!,"AAAAAF+TSmU=")</f>
        <v>#REF!</v>
      </c>
      <c r="CY7" s="30" t="e">
        <f>AND(#REF!,"AAAAAF+TSmY=")</f>
        <v>#REF!</v>
      </c>
      <c r="CZ7" s="30" t="e">
        <f>AND(#REF!,"AAAAAF+TSmc=")</f>
        <v>#REF!</v>
      </c>
      <c r="DA7" s="30" t="e">
        <f>AND(#REF!,"AAAAAF+TSmg=")</f>
        <v>#REF!</v>
      </c>
      <c r="DB7" s="30" t="e">
        <f>AND(#REF!,"AAAAAF+TSmk=")</f>
        <v>#REF!</v>
      </c>
      <c r="DC7" s="30" t="e">
        <f>AND(#REF!,"AAAAAF+TSmo=")</f>
        <v>#REF!</v>
      </c>
      <c r="DD7" s="30" t="e">
        <f>AND(#REF!,"AAAAAF+TSms=")</f>
        <v>#REF!</v>
      </c>
      <c r="DE7" s="30" t="e">
        <f>AND(#REF!,"AAAAAF+TSmw=")</f>
        <v>#REF!</v>
      </c>
      <c r="DF7" s="30" t="e">
        <f>IF(#REF!,"AAAAAF+TSm0=",0)</f>
        <v>#REF!</v>
      </c>
      <c r="DG7" s="30" t="e">
        <v>#REF!</v>
      </c>
      <c r="DH7" s="30" t="e">
        <f>AND(#REF!,"AAAAAF+TSm8=")</f>
        <v>#REF!</v>
      </c>
      <c r="DI7" s="30" t="e">
        <f>AND(#REF!,"AAAAAF+TSnA=")</f>
        <v>#REF!</v>
      </c>
      <c r="DJ7" s="30" t="e">
        <f>AND(#REF!,"AAAAAF+TSnE=")</f>
        <v>#REF!</v>
      </c>
      <c r="DK7" s="30" t="e">
        <f>AND(#REF!,"AAAAAF+TSnI=")</f>
        <v>#REF!</v>
      </c>
      <c r="DL7" s="30" t="e">
        <f>AND(#REF!,"AAAAAF+TSnM=")</f>
        <v>#REF!</v>
      </c>
      <c r="DM7" s="30" t="e">
        <f>AND(#REF!,"AAAAAF+TSnQ=")</f>
        <v>#REF!</v>
      </c>
      <c r="DN7" s="30" t="e">
        <f>AND(#REF!,"AAAAAF+TSnU=")</f>
        <v>#REF!</v>
      </c>
      <c r="DO7" s="30" t="e">
        <f>AND(#REF!,"AAAAAF+TSnY=")</f>
        <v>#REF!</v>
      </c>
      <c r="DP7" s="30" t="e">
        <f>AND(#REF!,"AAAAAF+TSnc=")</f>
        <v>#REF!</v>
      </c>
      <c r="DQ7" s="30" t="e">
        <f>AND(#REF!,"AAAAAF+TSng=")</f>
        <v>#REF!</v>
      </c>
      <c r="DR7" s="30" t="e">
        <f>AND(#REF!,"AAAAAF+TSnk=")</f>
        <v>#REF!</v>
      </c>
      <c r="DS7" s="30" t="e">
        <f>AND(#REF!,"AAAAAF+TSno=")</f>
        <v>#REF!</v>
      </c>
      <c r="DT7" s="30" t="e">
        <f>AND(#REF!,"AAAAAF+TSns=")</f>
        <v>#REF!</v>
      </c>
      <c r="DU7" s="30" t="e">
        <f>AND(#REF!,"AAAAAF+TSnw=")</f>
        <v>#REF!</v>
      </c>
      <c r="DV7" s="30" t="e">
        <f>IF(#REF!,"AAAAAF+TSn0=",0)</f>
        <v>#REF!</v>
      </c>
      <c r="DW7" s="30" t="e">
        <v>#REF!</v>
      </c>
      <c r="DX7" s="30" t="e">
        <f>AND(#REF!,"AAAAAF+TSn8=")</f>
        <v>#REF!</v>
      </c>
      <c r="DY7" s="30" t="e">
        <f>AND(#REF!,"AAAAAF+TSoA=")</f>
        <v>#REF!</v>
      </c>
      <c r="DZ7" s="30" t="e">
        <f>AND(#REF!,"AAAAAF+TSoE=")</f>
        <v>#REF!</v>
      </c>
      <c r="EA7" s="30" t="e">
        <f>AND(#REF!,"AAAAAF+TSoI=")</f>
        <v>#REF!</v>
      </c>
      <c r="EB7" s="30" t="e">
        <f>AND(#REF!,"AAAAAF+TSoM=")</f>
        <v>#REF!</v>
      </c>
      <c r="EC7" s="30" t="e">
        <f>AND(#REF!,"AAAAAF+TSoQ=")</f>
        <v>#REF!</v>
      </c>
      <c r="ED7" s="30" t="e">
        <f>AND(#REF!,"AAAAAF+TSoU=")</f>
        <v>#REF!</v>
      </c>
      <c r="EE7" s="30" t="e">
        <f>AND(#REF!,"AAAAAF+TSoY=")</f>
        <v>#REF!</v>
      </c>
      <c r="EF7" s="30" t="e">
        <f>AND(#REF!,"AAAAAF+TSoc=")</f>
        <v>#REF!</v>
      </c>
      <c r="EG7" s="30" t="e">
        <f>AND(#REF!,"AAAAAF+TSog=")</f>
        <v>#REF!</v>
      </c>
      <c r="EH7" s="30" t="e">
        <f>AND(#REF!,"AAAAAF+TSok=")</f>
        <v>#REF!</v>
      </c>
      <c r="EI7" s="30" t="e">
        <f>AND(#REF!,"AAAAAF+TSoo=")</f>
        <v>#REF!</v>
      </c>
      <c r="EJ7" s="30" t="e">
        <f>AND(#REF!,"AAAAAF+TSos=")</f>
        <v>#REF!</v>
      </c>
      <c r="EK7" s="30" t="e">
        <f>AND(#REF!,"AAAAAF+TSow=")</f>
        <v>#REF!</v>
      </c>
      <c r="EL7" s="30" t="e">
        <f>IF(#REF!,"AAAAAF+TSo0=",0)</f>
        <v>#REF!</v>
      </c>
      <c r="EM7" s="30" t="e">
        <v>#REF!</v>
      </c>
      <c r="EN7" s="30" t="e">
        <f>AND(#REF!,"AAAAAF+TSo8=")</f>
        <v>#REF!</v>
      </c>
      <c r="EO7" s="30" t="e">
        <f>AND(#REF!,"AAAAAF+TSpA=")</f>
        <v>#REF!</v>
      </c>
      <c r="EP7" s="30" t="e">
        <f>AND(#REF!,"AAAAAF+TSpE=")</f>
        <v>#REF!</v>
      </c>
      <c r="EQ7" s="30" t="e">
        <f>AND(#REF!,"AAAAAF+TSpI=")</f>
        <v>#REF!</v>
      </c>
      <c r="ER7" s="30" t="e">
        <f>AND(#REF!,"AAAAAF+TSpM=")</f>
        <v>#REF!</v>
      </c>
      <c r="ES7" s="30" t="e">
        <f>AND(#REF!,"AAAAAF+TSpQ=")</f>
        <v>#REF!</v>
      </c>
      <c r="ET7" s="30" t="e">
        <f>AND(#REF!,"AAAAAF+TSpU=")</f>
        <v>#REF!</v>
      </c>
      <c r="EU7" s="30" t="e">
        <f>AND(#REF!,"AAAAAF+TSpY=")</f>
        <v>#REF!</v>
      </c>
      <c r="EV7" s="30" t="e">
        <f>AND(#REF!,"AAAAAF+TSpc=")</f>
        <v>#REF!</v>
      </c>
      <c r="EW7" s="30" t="e">
        <f>AND(#REF!,"AAAAAF+TSpg=")</f>
        <v>#REF!</v>
      </c>
      <c r="EX7" s="30" t="e">
        <f>AND(#REF!,"AAAAAF+TSpk=")</f>
        <v>#REF!</v>
      </c>
      <c r="EY7" s="30" t="e">
        <f>AND(#REF!,"AAAAAF+TSpo=")</f>
        <v>#REF!</v>
      </c>
      <c r="EZ7" s="30" t="e">
        <f>AND(#REF!,"AAAAAF+TSps=")</f>
        <v>#REF!</v>
      </c>
      <c r="FA7" s="30" t="e">
        <f>AND(#REF!,"AAAAAF+TSpw=")</f>
        <v>#REF!</v>
      </c>
      <c r="FB7" s="30" t="e">
        <f>IF(#REF!,"AAAAAF+TSp0=",0)</f>
        <v>#REF!</v>
      </c>
      <c r="FC7" s="30" t="e">
        <f>AND(#REF!,"AAAAAF+TSp4=")</f>
        <v>#REF!</v>
      </c>
      <c r="FD7" s="30" t="e">
        <f>AND(#REF!,"AAAAAF+TSp8=")</f>
        <v>#REF!</v>
      </c>
      <c r="FE7" s="30" t="e">
        <f>AND(#REF!,"AAAAAF+TSqA=")</f>
        <v>#REF!</v>
      </c>
      <c r="FF7" s="30" t="e">
        <f>AND(#REF!,"AAAAAF+TSqE=")</f>
        <v>#REF!</v>
      </c>
      <c r="FG7" s="30" t="e">
        <f>AND(#REF!,"AAAAAF+TSqI=")</f>
        <v>#REF!</v>
      </c>
      <c r="FH7" s="30" t="e">
        <f>AND(#REF!,"AAAAAF+TSqM=")</f>
        <v>#REF!</v>
      </c>
      <c r="FI7" s="30" t="e">
        <f>AND(#REF!,"AAAAAF+TSqQ=")</f>
        <v>#REF!</v>
      </c>
      <c r="FJ7" s="30" t="e">
        <f>AND(#REF!,"AAAAAF+TSqU=")</f>
        <v>#REF!</v>
      </c>
      <c r="FK7" s="30" t="e">
        <f>AND(#REF!,"AAAAAF+TSqY=")</f>
        <v>#REF!</v>
      </c>
      <c r="FL7" s="30" t="e">
        <f>AND(#REF!,"AAAAAF+TSqc=")</f>
        <v>#REF!</v>
      </c>
      <c r="FM7" s="30" t="e">
        <f>AND(#REF!,"AAAAAF+TSqg=")</f>
        <v>#REF!</v>
      </c>
      <c r="FN7" s="30" t="e">
        <f>AND(#REF!,"AAAAAF+TSqk=")</f>
        <v>#REF!</v>
      </c>
      <c r="FO7" s="30" t="e">
        <f>AND(#REF!,"AAAAAF+TSqo=")</f>
        <v>#REF!</v>
      </c>
      <c r="FP7" s="30" t="e">
        <f>AND(#REF!,"AAAAAF+TSqs=")</f>
        <v>#REF!</v>
      </c>
      <c r="FQ7" s="30" t="e">
        <f>AND(#REF!,"AAAAAF+TSqw=")</f>
        <v>#REF!</v>
      </c>
      <c r="FR7" s="30" t="e">
        <f>IF(#REF!,"AAAAAF+TSq0=",0)</f>
        <v>#REF!</v>
      </c>
      <c r="FS7" s="30" t="e">
        <v>#REF!</v>
      </c>
      <c r="FT7" s="30" t="e">
        <f>AND(#REF!,"AAAAAF+TSq8=")</f>
        <v>#REF!</v>
      </c>
      <c r="FU7" s="30" t="e">
        <f>AND(#REF!,"AAAAAF+TSrA=")</f>
        <v>#REF!</v>
      </c>
      <c r="FV7" s="30" t="e">
        <f>AND(#REF!,"AAAAAF+TSrE=")</f>
        <v>#REF!</v>
      </c>
      <c r="FW7" s="30" t="e">
        <f>AND(#REF!,"AAAAAF+TSrI=")</f>
        <v>#REF!</v>
      </c>
      <c r="FX7" s="30" t="e">
        <f>AND(#REF!,"AAAAAF+TSrM=")</f>
        <v>#REF!</v>
      </c>
      <c r="FY7" s="30" t="e">
        <f>AND(#REF!,"AAAAAF+TSrQ=")</f>
        <v>#REF!</v>
      </c>
      <c r="FZ7" s="30" t="e">
        <f>AND(#REF!,"AAAAAF+TSrU=")</f>
        <v>#REF!</v>
      </c>
      <c r="GA7" s="30" t="e">
        <f>AND(#REF!,"AAAAAF+TSrY=")</f>
        <v>#REF!</v>
      </c>
      <c r="GB7" s="30" t="e">
        <f>AND(#REF!,"AAAAAF+TSrc=")</f>
        <v>#REF!</v>
      </c>
      <c r="GC7" s="30" t="e">
        <f>AND(#REF!,"AAAAAF+TSrg=")</f>
        <v>#REF!</v>
      </c>
      <c r="GD7" s="30" t="e">
        <f>AND(#REF!,"AAAAAF+TSrk=")</f>
        <v>#REF!</v>
      </c>
      <c r="GE7" s="30" t="e">
        <f>AND(#REF!,"AAAAAF+TSro=")</f>
        <v>#REF!</v>
      </c>
      <c r="GF7" s="30" t="e">
        <f>AND(#REF!,"AAAAAF+TSrs=")</f>
        <v>#REF!</v>
      </c>
      <c r="GG7" s="30" t="e">
        <f>AND(#REF!,"AAAAAF+TSrw=")</f>
        <v>#REF!</v>
      </c>
      <c r="GH7" s="30" t="e">
        <f>IF(#REF!,"AAAAAF+TSr0=",0)</f>
        <v>#REF!</v>
      </c>
      <c r="GI7" s="30" t="e">
        <v>#REF!</v>
      </c>
      <c r="GJ7" s="30" t="e">
        <f>AND(#REF!,"AAAAAF+TSr8=")</f>
        <v>#REF!</v>
      </c>
      <c r="GK7" s="30" t="e">
        <f>AND(#REF!,"AAAAAF+TSsA=")</f>
        <v>#REF!</v>
      </c>
      <c r="GL7" s="30" t="e">
        <f>AND(#REF!,"AAAAAF+TSsE=")</f>
        <v>#REF!</v>
      </c>
      <c r="GM7" s="30" t="e">
        <f>AND(#REF!,"AAAAAF+TSsI=")</f>
        <v>#REF!</v>
      </c>
      <c r="GN7" s="30" t="e">
        <f>AND(#REF!,"AAAAAF+TSsM=")</f>
        <v>#REF!</v>
      </c>
      <c r="GO7" s="30" t="e">
        <f>AND(#REF!,"AAAAAF+TSsQ=")</f>
        <v>#REF!</v>
      </c>
      <c r="GP7" s="30" t="e">
        <f>AND(#REF!,"AAAAAF+TSsU=")</f>
        <v>#REF!</v>
      </c>
      <c r="GQ7" s="30" t="e">
        <f>AND(#REF!,"AAAAAF+TSsY=")</f>
        <v>#REF!</v>
      </c>
      <c r="GR7" s="30" t="e">
        <f>AND(#REF!,"AAAAAF+TSsc=")</f>
        <v>#REF!</v>
      </c>
      <c r="GS7" s="30" t="e">
        <f>AND(#REF!,"AAAAAF+TSsg=")</f>
        <v>#REF!</v>
      </c>
      <c r="GT7" s="30" t="e">
        <f>AND(#REF!,"AAAAAF+TSsk=")</f>
        <v>#REF!</v>
      </c>
      <c r="GU7" s="30" t="e">
        <f>AND(#REF!,"AAAAAF+TSso=")</f>
        <v>#REF!</v>
      </c>
      <c r="GV7" s="30" t="e">
        <f>AND(#REF!,"AAAAAF+TSss=")</f>
        <v>#REF!</v>
      </c>
      <c r="GW7" s="30" t="e">
        <f>AND(#REF!,"AAAAAF+TSsw=")</f>
        <v>#REF!</v>
      </c>
      <c r="GX7" s="30" t="e">
        <f>IF(#REF!,"AAAAAF+TSs0=",0)</f>
        <v>#REF!</v>
      </c>
      <c r="GY7" s="30" t="e">
        <v>#REF!</v>
      </c>
      <c r="GZ7" s="30" t="e">
        <f>AND(#REF!,"AAAAAF+TSs8=")</f>
        <v>#REF!</v>
      </c>
      <c r="HA7" s="30" t="e">
        <f>AND(#REF!,"AAAAAF+TStA=")</f>
        <v>#REF!</v>
      </c>
      <c r="HB7" s="30" t="e">
        <f>AND(#REF!,"AAAAAF+TStE=")</f>
        <v>#REF!</v>
      </c>
      <c r="HC7" s="30" t="e">
        <f>AND(#REF!,"AAAAAF+TStI=")</f>
        <v>#REF!</v>
      </c>
      <c r="HD7" s="30" t="e">
        <f>AND(#REF!,"AAAAAF+TStM=")</f>
        <v>#REF!</v>
      </c>
      <c r="HE7" s="30" t="e">
        <f>AND(#REF!,"AAAAAF+TStQ=")</f>
        <v>#REF!</v>
      </c>
      <c r="HF7" s="30" t="e">
        <f>AND(#REF!,"AAAAAF+TStU=")</f>
        <v>#REF!</v>
      </c>
      <c r="HG7" s="30" t="e">
        <f>AND(#REF!,"AAAAAF+TStY=")</f>
        <v>#REF!</v>
      </c>
      <c r="HH7" s="30" t="e">
        <f>AND(#REF!,"AAAAAF+TStc=")</f>
        <v>#REF!</v>
      </c>
      <c r="HI7" s="30" t="e">
        <f>AND(#REF!,"AAAAAF+TStg=")</f>
        <v>#REF!</v>
      </c>
      <c r="HJ7" s="30" t="e">
        <f>AND(#REF!,"AAAAAF+TStk=")</f>
        <v>#REF!</v>
      </c>
      <c r="HK7" s="30" t="e">
        <f>AND(#REF!,"AAAAAF+TSto=")</f>
        <v>#REF!</v>
      </c>
      <c r="HL7" s="30" t="e">
        <f>AND(#REF!,"AAAAAF+TSts=")</f>
        <v>#REF!</v>
      </c>
      <c r="HM7" s="30" t="e">
        <f>AND(#REF!,"AAAAAF+TStw=")</f>
        <v>#REF!</v>
      </c>
      <c r="HN7" s="30" t="e">
        <f>IF(#REF!,"AAAAAF+TSt0=",0)</f>
        <v>#REF!</v>
      </c>
      <c r="HO7" s="30" t="e">
        <v>#REF!</v>
      </c>
      <c r="HP7" s="30" t="e">
        <f>AND(#REF!,"AAAAAF+TSt8=")</f>
        <v>#REF!</v>
      </c>
      <c r="HQ7" s="30" t="e">
        <f>AND(#REF!,"AAAAAF+TSuA=")</f>
        <v>#REF!</v>
      </c>
      <c r="HR7" s="30" t="e">
        <f>AND(#REF!,"AAAAAF+TSuE=")</f>
        <v>#REF!</v>
      </c>
      <c r="HS7" s="30" t="e">
        <f>AND(#REF!,"AAAAAF+TSuI=")</f>
        <v>#REF!</v>
      </c>
      <c r="HT7" s="30" t="e">
        <f>AND(#REF!,"AAAAAF+TSuM=")</f>
        <v>#REF!</v>
      </c>
      <c r="HU7" s="30" t="e">
        <f>AND(#REF!,"AAAAAF+TSuQ=")</f>
        <v>#REF!</v>
      </c>
      <c r="HV7" s="30" t="e">
        <f>AND(#REF!,"AAAAAF+TSuU=")</f>
        <v>#REF!</v>
      </c>
      <c r="HW7" s="30" t="e">
        <f>AND(#REF!,"AAAAAF+TSuY=")</f>
        <v>#REF!</v>
      </c>
      <c r="HX7" s="30" t="e">
        <f>AND(#REF!,"AAAAAF+TSuc=")</f>
        <v>#REF!</v>
      </c>
      <c r="HY7" s="30" t="e">
        <f>AND(#REF!,"AAAAAF+TSug=")</f>
        <v>#REF!</v>
      </c>
      <c r="HZ7" s="30" t="e">
        <f>AND(#REF!,"AAAAAF+TSuk=")</f>
        <v>#REF!</v>
      </c>
      <c r="IA7" s="30" t="e">
        <f>AND(#REF!,"AAAAAF+TSuo=")</f>
        <v>#REF!</v>
      </c>
      <c r="IB7" s="30" t="e">
        <f>AND(#REF!,"AAAAAF+TSus=")</f>
        <v>#REF!</v>
      </c>
      <c r="IC7" s="30" t="e">
        <f>AND(#REF!,"AAAAAF+TSuw=")</f>
        <v>#REF!</v>
      </c>
      <c r="ID7" s="30" t="e">
        <f>IF(#REF!,"AAAAAF+TSu0=",0)</f>
        <v>#REF!</v>
      </c>
      <c r="IE7" s="30" t="e">
        <v>#REF!</v>
      </c>
      <c r="IF7" s="30" t="e">
        <f>AND(#REF!,"AAAAAF+TSu8=")</f>
        <v>#REF!</v>
      </c>
      <c r="IG7" s="30" t="e">
        <f>AND(#REF!,"AAAAAF+TSvA=")</f>
        <v>#REF!</v>
      </c>
      <c r="IH7" s="30" t="e">
        <f>AND(#REF!,"AAAAAF+TSvE=")</f>
        <v>#REF!</v>
      </c>
      <c r="II7" s="30" t="e">
        <f>AND(#REF!,"AAAAAF+TSvI=")</f>
        <v>#REF!</v>
      </c>
      <c r="IJ7" s="30" t="e">
        <f>AND(#REF!,"AAAAAF+TSvM=")</f>
        <v>#REF!</v>
      </c>
      <c r="IK7" s="30" t="e">
        <v>#REF!</v>
      </c>
      <c r="IL7" s="30" t="e">
        <v>#REF!</v>
      </c>
      <c r="IM7" s="30" t="e">
        <f>AND(#REF!,"AAAAAF+TSvY=")</f>
        <v>#REF!</v>
      </c>
      <c r="IN7" s="30" t="e">
        <f>AND(#REF!,"AAAAAF+TSvc=")</f>
        <v>#REF!</v>
      </c>
      <c r="IO7" s="30" t="e">
        <f>AND(#REF!,"AAAAAF+TSvg=")</f>
        <v>#REF!</v>
      </c>
      <c r="IP7" s="30" t="e">
        <f>AND(#REF!,"AAAAAF+TSvk=")</f>
        <v>#REF!</v>
      </c>
      <c r="IQ7" s="30" t="e">
        <f>AND(#REF!,"AAAAAF+TSvo=")</f>
        <v>#REF!</v>
      </c>
      <c r="IR7" s="30" t="e">
        <f>AND(#REF!,"AAAAAF+TSvs=")</f>
        <v>#REF!</v>
      </c>
      <c r="IS7" s="30" t="e">
        <f>AND(#REF!,"AAAAAF+TSvw=")</f>
        <v>#REF!</v>
      </c>
      <c r="IT7" s="30" t="e">
        <f>IF(#REF!,"AAAAAF+TSv0=",0)</f>
        <v>#REF!</v>
      </c>
      <c r="IU7" s="30" t="e">
        <v>#REF!</v>
      </c>
      <c r="IV7" s="30" t="e">
        <f>AND(#REF!,"AAAAAF+TSv8=")</f>
        <v>#REF!</v>
      </c>
    </row>
    <row r="8" spans="1:256">
      <c r="A8" s="30" t="e">
        <f>AND(#REF!,"AAAAAD9/twA=")</f>
        <v>#REF!</v>
      </c>
      <c r="B8" s="30" t="e">
        <f>AND(#REF!,"AAAAAD9/twE=")</f>
        <v>#REF!</v>
      </c>
      <c r="C8" s="30" t="e">
        <f>AND(#REF!,"AAAAAD9/twI=")</f>
        <v>#REF!</v>
      </c>
      <c r="D8" s="30" t="e">
        <f>AND(#REF!,"AAAAAD9/twM=")</f>
        <v>#REF!</v>
      </c>
      <c r="E8" s="30" t="e">
        <f>AND(#REF!,"AAAAAD9/twQ=")</f>
        <v>#REF!</v>
      </c>
      <c r="F8" s="30" t="e">
        <f>AND(#REF!,"AAAAAD9/twU=")</f>
        <v>#REF!</v>
      </c>
      <c r="G8" s="30" t="e">
        <f>AND(#REF!,"AAAAAD9/twY=")</f>
        <v>#REF!</v>
      </c>
      <c r="H8" s="30" t="e">
        <f>AND(#REF!,"AAAAAD9/twc=")</f>
        <v>#REF!</v>
      </c>
      <c r="I8" s="30" t="e">
        <f>AND(#REF!,"AAAAAD9/twg=")</f>
        <v>#REF!</v>
      </c>
      <c r="J8" s="30" t="e">
        <f>AND(#REF!,"AAAAAD9/twk=")</f>
        <v>#REF!</v>
      </c>
      <c r="K8" s="30" t="e">
        <f>AND(#REF!,"AAAAAD9/two=")</f>
        <v>#REF!</v>
      </c>
      <c r="L8" s="30" t="e">
        <f>AND(#REF!,"AAAAAD9/tws=")</f>
        <v>#REF!</v>
      </c>
      <c r="M8" s="30" t="e">
        <f>AND(#REF!,"AAAAAD9/tww=")</f>
        <v>#REF!</v>
      </c>
      <c r="N8" s="30" t="e">
        <v>#REF!</v>
      </c>
      <c r="O8" s="30" t="e">
        <v>#REF!</v>
      </c>
      <c r="P8" s="30" t="e">
        <v>#REF!</v>
      </c>
      <c r="Q8" s="30" t="e">
        <v>#REF!</v>
      </c>
      <c r="R8" s="30" t="e">
        <v>#REF!</v>
      </c>
      <c r="S8" s="30" t="e">
        <v>#REF!</v>
      </c>
      <c r="T8" s="30" t="e">
        <v>#REF!</v>
      </c>
      <c r="U8" s="30" t="e">
        <f>AND(#REF!,"AAAAAD9/txQ=")</f>
        <v>#REF!</v>
      </c>
      <c r="V8" s="30" t="e">
        <f>AND(#REF!,"AAAAAD9/txU=")</f>
        <v>#REF!</v>
      </c>
      <c r="W8" s="30" t="e">
        <v>#REF!</v>
      </c>
      <c r="X8" s="30" t="e">
        <v>#REF!</v>
      </c>
      <c r="Y8" s="30" t="e">
        <v>#REF!</v>
      </c>
      <c r="Z8" s="30" t="e">
        <v>#REF!</v>
      </c>
      <c r="AA8" s="30" t="e">
        <v>#REF!</v>
      </c>
      <c r="AB8" s="30" t="e">
        <v>#REF!</v>
      </c>
      <c r="AC8" s="30" t="e">
        <f>AND(#REF!,"AAAAAD9/txw=")</f>
        <v>#REF!</v>
      </c>
      <c r="AD8" s="30" t="e">
        <v>#REF!</v>
      </c>
      <c r="AE8" s="30" t="e">
        <v>#REF!</v>
      </c>
      <c r="AF8" s="30" t="e">
        <v>#REF!</v>
      </c>
      <c r="AG8" s="30" t="e">
        <v>#REF!</v>
      </c>
      <c r="AH8" s="30" t="e">
        <v>#REF!</v>
      </c>
      <c r="AI8" s="30" t="e">
        <v>#REF!</v>
      </c>
      <c r="AJ8" s="30" t="e">
        <v>#REF!</v>
      </c>
      <c r="AK8" s="30" t="e">
        <v>#REF!</v>
      </c>
      <c r="AL8" s="30" t="e">
        <v>#REF!</v>
      </c>
      <c r="AM8" s="30" t="e">
        <v>#REF!</v>
      </c>
      <c r="AN8" s="30" t="e">
        <v>#REF!</v>
      </c>
      <c r="AO8" s="30" t="e">
        <v>#REF!</v>
      </c>
      <c r="AP8" s="30" t="e">
        <v>#REF!</v>
      </c>
      <c r="AQ8" s="30" t="e">
        <v>#REF!</v>
      </c>
      <c r="AR8" s="30" t="e">
        <v>#REF!</v>
      </c>
      <c r="AS8" s="30" t="e">
        <f>AND(#REF!,"AAAAAD9/tyw=")</f>
        <v>#REF!</v>
      </c>
      <c r="AT8" s="30" t="e">
        <v>#REF!</v>
      </c>
      <c r="AU8" s="30" t="e">
        <v>#REF!</v>
      </c>
      <c r="AV8" s="30" t="e">
        <v>#REF!</v>
      </c>
      <c r="AW8" s="30" t="e">
        <v>#REF!</v>
      </c>
      <c r="AX8" s="30" t="e">
        <v>#REF!</v>
      </c>
      <c r="AY8" s="30" t="e">
        <v>#REF!</v>
      </c>
      <c r="AZ8" s="30" t="e">
        <v>#REF!</v>
      </c>
      <c r="BA8" s="30" t="e">
        <v>#REF!</v>
      </c>
      <c r="BB8" s="30" t="e">
        <v>#REF!</v>
      </c>
      <c r="BC8" s="30" t="e">
        <v>#REF!</v>
      </c>
      <c r="BD8" s="30" t="e">
        <v>#REF!</v>
      </c>
      <c r="BE8" s="30" t="e">
        <v>#REF!</v>
      </c>
      <c r="BF8" s="30" t="e">
        <v>#REF!</v>
      </c>
      <c r="BG8" s="30" t="e">
        <v>#REF!</v>
      </c>
      <c r="BH8" s="30" t="e">
        <v>#REF!</v>
      </c>
      <c r="BI8" s="30" t="e">
        <f>AND(#REF!,"AAAAAD9/tzw=")</f>
        <v>#REF!</v>
      </c>
      <c r="BJ8" s="30" t="e">
        <v>#REF!</v>
      </c>
      <c r="BK8" s="30" t="e">
        <v>#REF!</v>
      </c>
      <c r="BL8" s="30" t="e">
        <v>#REF!</v>
      </c>
      <c r="BM8" s="30" t="e">
        <v>#REF!</v>
      </c>
      <c r="BN8" s="30" t="e">
        <v>#REF!</v>
      </c>
      <c r="BO8" s="30" t="e">
        <v>#REF!</v>
      </c>
      <c r="BP8" s="30" t="e">
        <v>#REF!</v>
      </c>
      <c r="BQ8" s="30" t="e">
        <v>#REF!</v>
      </c>
      <c r="BR8" s="30" t="e">
        <v>#REF!</v>
      </c>
      <c r="BS8" s="30" t="e">
        <v>#REF!</v>
      </c>
      <c r="BT8" s="30" t="e">
        <v>#REF!</v>
      </c>
      <c r="BU8" s="30" t="e">
        <v>#REF!</v>
      </c>
      <c r="BV8" s="30" t="e">
        <v>#REF!</v>
      </c>
      <c r="BW8" s="30" t="e">
        <v>#REF!</v>
      </c>
      <c r="BX8" s="30" t="e">
        <v>#REF!</v>
      </c>
      <c r="BY8" s="30" t="e">
        <v>#REF!</v>
      </c>
      <c r="BZ8" s="30" t="e">
        <v>#REF!</v>
      </c>
      <c r="CA8" s="30" t="e">
        <f>AND(#REF!,"AAAAAD9/t04=")</f>
        <v>#REF!</v>
      </c>
      <c r="CB8" s="30" t="e">
        <v>#REF!</v>
      </c>
      <c r="CC8" s="30" t="e">
        <v>#REF!</v>
      </c>
      <c r="CD8" s="30" t="e">
        <v>#REF!</v>
      </c>
      <c r="CE8" s="30" t="e">
        <v>#REF!</v>
      </c>
      <c r="CF8" s="30" t="e">
        <v>#REF!</v>
      </c>
      <c r="CG8" s="30" t="e">
        <v>#REF!</v>
      </c>
      <c r="CH8" s="30" t="e">
        <v>#REF!</v>
      </c>
      <c r="CI8" s="30" t="e">
        <v>#REF!</v>
      </c>
      <c r="CJ8" s="30" t="e">
        <v>#REF!</v>
      </c>
      <c r="CK8" s="30" t="e">
        <v>#REF!</v>
      </c>
      <c r="CL8" s="30" t="e">
        <v>#REF!</v>
      </c>
      <c r="CM8" s="30" t="e">
        <v>#REF!</v>
      </c>
      <c r="CN8" s="30" t="e">
        <v>#REF!</v>
      </c>
      <c r="CO8" s="30" t="e">
        <v>#REF!</v>
      </c>
      <c r="CP8" s="30" t="e">
        <v>#REF!</v>
      </c>
      <c r="CQ8" s="30" t="e">
        <f>AND(#REF!,"AAAAAD9/t14=")</f>
        <v>#REF!</v>
      </c>
      <c r="CR8" s="30" t="e">
        <v>#REF!</v>
      </c>
      <c r="CS8" s="30" t="e">
        <v>#REF!</v>
      </c>
      <c r="CT8" s="30" t="e">
        <v>#REF!</v>
      </c>
      <c r="CU8" s="30" t="e">
        <v>#REF!</v>
      </c>
      <c r="CV8" s="30" t="e">
        <v>#REF!</v>
      </c>
      <c r="CW8" s="30" t="e">
        <v>#REF!</v>
      </c>
      <c r="CX8" s="30" t="e">
        <v>#REF!</v>
      </c>
      <c r="CY8" s="30" t="e">
        <v>#REF!</v>
      </c>
      <c r="CZ8" s="30" t="e">
        <v>#REF!</v>
      </c>
      <c r="DA8" s="30" t="e">
        <v>#REF!</v>
      </c>
      <c r="DB8" s="30" t="e">
        <v>#REF!</v>
      </c>
      <c r="DC8" s="30" t="e">
        <v>#REF!</v>
      </c>
      <c r="DD8" s="30" t="e">
        <v>#REF!</v>
      </c>
      <c r="DE8" s="30" t="e">
        <v>#REF!</v>
      </c>
      <c r="DF8" s="30" t="e">
        <v>#REF!</v>
      </c>
      <c r="DG8" s="30" t="e">
        <v>#REF!</v>
      </c>
      <c r="DH8" s="30" t="e">
        <v>#REF!</v>
      </c>
      <c r="DI8" s="30" t="e">
        <v>#REF!</v>
      </c>
      <c r="DJ8" s="30" t="e">
        <v>#REF!</v>
      </c>
      <c r="DK8" s="30" t="e">
        <v>#REF!</v>
      </c>
      <c r="DL8" s="30" t="e">
        <v>#REF!</v>
      </c>
      <c r="DM8" s="30" t="e">
        <v>#REF!</v>
      </c>
      <c r="DN8" s="30" t="e">
        <v>#REF!</v>
      </c>
      <c r="DO8" s="30" t="e">
        <v>#REF!</v>
      </c>
      <c r="DP8" s="30" t="e">
        <v>#REF!</v>
      </c>
      <c r="DQ8" s="30" t="e">
        <v>#REF!</v>
      </c>
      <c r="DR8" s="30" t="e">
        <v>#REF!</v>
      </c>
      <c r="DS8" s="30" t="e">
        <v>#REF!</v>
      </c>
      <c r="DT8" s="30" t="e">
        <v>#REF!</v>
      </c>
      <c r="DU8" s="30" t="e">
        <v>#REF!</v>
      </c>
      <c r="DV8" s="30" t="e">
        <v>#REF!</v>
      </c>
      <c r="DW8" s="30" t="e">
        <v>#REF!</v>
      </c>
      <c r="DX8" s="30" t="e">
        <v>#REF!</v>
      </c>
      <c r="DY8" s="30" t="e">
        <v>#REF!</v>
      </c>
      <c r="DZ8" s="30" t="e">
        <v>#REF!</v>
      </c>
      <c r="EA8" s="30" t="e">
        <v>#REF!</v>
      </c>
      <c r="EB8" s="30" t="e">
        <v>#REF!</v>
      </c>
      <c r="EC8" s="30" t="e">
        <v>#REF!</v>
      </c>
      <c r="ED8" s="30" t="e">
        <v>#REF!</v>
      </c>
      <c r="EE8" s="30" t="e">
        <v>#REF!</v>
      </c>
      <c r="EF8" s="30" t="e">
        <v>#REF!</v>
      </c>
      <c r="EG8" s="30" t="e">
        <v>#REF!</v>
      </c>
      <c r="EH8" s="30" t="e">
        <v>#REF!</v>
      </c>
      <c r="EI8" s="30" t="e">
        <v>#REF!</v>
      </c>
      <c r="EJ8" s="30" t="e">
        <v>#REF!</v>
      </c>
      <c r="EK8" s="30" t="e">
        <v>#REF!</v>
      </c>
      <c r="EL8" s="30" t="e">
        <v>#REF!</v>
      </c>
      <c r="EM8" s="30" t="e">
        <f>AND(#REF!,"AAAAAD9/t44=")</f>
        <v>#REF!</v>
      </c>
      <c r="EN8" s="30" t="e">
        <v>#REF!</v>
      </c>
      <c r="EO8" s="30" t="e">
        <v>#REF!</v>
      </c>
      <c r="EP8" s="30" t="e">
        <v>#REF!</v>
      </c>
      <c r="EQ8" s="30" t="e">
        <v>#REF!</v>
      </c>
      <c r="ER8" s="30" t="e">
        <v>#REF!</v>
      </c>
      <c r="ES8" s="30" t="e">
        <v>#REF!</v>
      </c>
      <c r="ET8" s="30" t="e">
        <v>#REF!</v>
      </c>
      <c r="EU8" s="30" t="e">
        <v>#REF!</v>
      </c>
      <c r="EV8" s="30" t="e">
        <v>#REF!</v>
      </c>
      <c r="EW8" s="30" t="e">
        <v>#REF!</v>
      </c>
      <c r="EX8" s="30" t="e">
        <v>#REF!</v>
      </c>
      <c r="EY8" s="30" t="e">
        <v>#REF!</v>
      </c>
      <c r="EZ8" s="30" t="e">
        <v>#REF!</v>
      </c>
      <c r="FA8" s="30" t="e">
        <v>#REF!</v>
      </c>
      <c r="FB8" s="30" t="e">
        <v>#REF!</v>
      </c>
      <c r="FC8" s="30" t="e">
        <f>AND(#REF!,"AAAAAD9/t54=")</f>
        <v>#REF!</v>
      </c>
      <c r="FD8" s="30" t="e">
        <v>#REF!</v>
      </c>
      <c r="FE8" s="30" t="e">
        <v>#REF!</v>
      </c>
      <c r="FF8" s="30" t="e">
        <v>#REF!</v>
      </c>
      <c r="FG8" s="30" t="e">
        <v>#REF!</v>
      </c>
      <c r="FH8" s="30" t="e">
        <v>#REF!</v>
      </c>
      <c r="FI8" s="30" t="e">
        <v>#REF!</v>
      </c>
      <c r="FJ8" s="30" t="e">
        <v>#REF!</v>
      </c>
      <c r="FK8" s="30" t="e">
        <v>#REF!</v>
      </c>
      <c r="FL8" s="30" t="e">
        <v>#REF!</v>
      </c>
      <c r="FM8" s="30" t="e">
        <v>#REF!</v>
      </c>
      <c r="FN8" s="30" t="e">
        <v>#REF!</v>
      </c>
      <c r="FO8" s="30" t="e">
        <v>#REF!</v>
      </c>
      <c r="FP8" s="30" t="e">
        <v>#REF!</v>
      </c>
      <c r="FQ8" s="30" t="e">
        <v>#REF!</v>
      </c>
      <c r="FR8" s="30" t="e">
        <v>#REF!</v>
      </c>
      <c r="FS8" s="30" t="e">
        <f>AND(#REF!,"AAAAAD9/t64=")</f>
        <v>#REF!</v>
      </c>
      <c r="FT8" s="30" t="e">
        <v>#REF!</v>
      </c>
      <c r="FU8" s="30" t="e">
        <v>#REF!</v>
      </c>
      <c r="FV8" s="30" t="e">
        <v>#REF!</v>
      </c>
      <c r="FW8" s="30" t="e">
        <v>#REF!</v>
      </c>
      <c r="FX8" s="30" t="e">
        <v>#REF!</v>
      </c>
      <c r="FY8" s="30" t="e">
        <v>#REF!</v>
      </c>
      <c r="FZ8" s="30" t="e">
        <v>#REF!</v>
      </c>
      <c r="GA8" s="30" t="e">
        <v>#REF!</v>
      </c>
      <c r="GB8" s="30" t="e">
        <v>#REF!</v>
      </c>
      <c r="GC8" s="30" t="e">
        <v>#REF!</v>
      </c>
      <c r="GD8" s="30" t="e">
        <v>#REF!</v>
      </c>
      <c r="GE8" s="30" t="e">
        <v>#REF!</v>
      </c>
      <c r="GF8" s="30" t="e">
        <v>#REF!</v>
      </c>
      <c r="GG8" s="30" t="e">
        <v>#REF!</v>
      </c>
      <c r="GH8" s="30" t="e">
        <f>IF(#REF!,"AAAAAD9/t70=",0)</f>
        <v>#REF!</v>
      </c>
      <c r="GI8" s="30" t="e">
        <v>#REF!</v>
      </c>
      <c r="GJ8" s="30" t="e">
        <f>AND(#REF!,"AAAAAD9/t78=")</f>
        <v>#REF!</v>
      </c>
      <c r="GK8" s="30" t="e">
        <f>AND(#REF!,"AAAAAD9/t8A=")</f>
        <v>#REF!</v>
      </c>
      <c r="GL8" s="30" t="e">
        <f>AND(#REF!,"AAAAAD9/t8E=")</f>
        <v>#REF!</v>
      </c>
      <c r="GM8" s="30" t="e">
        <f>AND(#REF!,"AAAAAD9/t8I=")</f>
        <v>#REF!</v>
      </c>
      <c r="GN8" s="30" t="e">
        <f>AND(#REF!,"AAAAAD9/t8M=")</f>
        <v>#REF!</v>
      </c>
      <c r="GO8" s="30" t="e">
        <f>AND(#REF!,"AAAAAD9/t8Q=")</f>
        <v>#REF!</v>
      </c>
      <c r="GP8" s="30" t="e">
        <f>AND(#REF!,"AAAAAD9/t8U=")</f>
        <v>#REF!</v>
      </c>
      <c r="GQ8" s="30" t="e">
        <f>AND(#REF!,"AAAAAD9/t8Y=")</f>
        <v>#REF!</v>
      </c>
      <c r="GR8" s="30" t="e">
        <f>AND(#REF!,"AAAAAD9/t8c=")</f>
        <v>#REF!</v>
      </c>
      <c r="GS8" s="30" t="e">
        <f>AND(#REF!,"AAAAAD9/t8g=")</f>
        <v>#REF!</v>
      </c>
      <c r="GT8" s="30" t="e">
        <f>AND(#REF!,"AAAAAD9/t8k=")</f>
        <v>#REF!</v>
      </c>
      <c r="GU8" s="30" t="e">
        <f>AND(#REF!,"AAAAAD9/t8o=")</f>
        <v>#REF!</v>
      </c>
      <c r="GV8" s="30" t="e">
        <f>AND(#REF!,"AAAAAD9/t8s=")</f>
        <v>#REF!</v>
      </c>
      <c r="GW8" s="30" t="e">
        <v>#REF!</v>
      </c>
      <c r="GX8" s="30" t="e">
        <f>IF(#REF!,"AAAAAD9/t80=",0)</f>
        <v>#REF!</v>
      </c>
      <c r="GY8" s="30" t="e">
        <v>#REF!</v>
      </c>
      <c r="GZ8" s="30" t="e">
        <f>AND(#REF!,"AAAAAD9/t88=")</f>
        <v>#REF!</v>
      </c>
      <c r="HA8" s="30" t="e">
        <f>AND(#REF!,"AAAAAD9/t9A=")</f>
        <v>#REF!</v>
      </c>
      <c r="HB8" s="30" t="e">
        <f>AND(#REF!,"AAAAAD9/t9E=")</f>
        <v>#REF!</v>
      </c>
      <c r="HC8" s="30" t="e">
        <f>AND(#REF!,"AAAAAD9/t9I=")</f>
        <v>#REF!</v>
      </c>
      <c r="HD8" s="30" t="e">
        <f>AND(#REF!,"AAAAAD9/t9M=")</f>
        <v>#REF!</v>
      </c>
      <c r="HE8" s="30" t="e">
        <f>AND(#REF!,"AAAAAD9/t9Q=")</f>
        <v>#REF!</v>
      </c>
      <c r="HF8" s="30" t="e">
        <f>AND(#REF!,"AAAAAD9/t9U=")</f>
        <v>#REF!</v>
      </c>
      <c r="HG8" s="30" t="e">
        <f>AND(#REF!,"AAAAAD9/t9Y=")</f>
        <v>#REF!</v>
      </c>
      <c r="HH8" s="30" t="e">
        <f>AND(#REF!,"AAAAAD9/t9c=")</f>
        <v>#REF!</v>
      </c>
      <c r="HI8" s="30" t="e">
        <f>AND(#REF!,"AAAAAD9/t9g=")</f>
        <v>#REF!</v>
      </c>
      <c r="HJ8" s="30" t="e">
        <f>AND(#REF!,"AAAAAD9/t9k=")</f>
        <v>#REF!</v>
      </c>
      <c r="HK8" s="30" t="e">
        <f>AND(#REF!,"AAAAAD9/t9o=")</f>
        <v>#REF!</v>
      </c>
      <c r="HL8" s="30" t="e">
        <f>AND(#REF!,"AAAAAD9/t9s=")</f>
        <v>#REF!</v>
      </c>
      <c r="HM8" s="30" t="e">
        <v>#REF!</v>
      </c>
      <c r="HN8" s="30" t="e">
        <v>#REF!</v>
      </c>
      <c r="HO8" s="30" t="e">
        <v>#REF!</v>
      </c>
      <c r="HP8" s="30" t="e">
        <v>#REF!</v>
      </c>
      <c r="HQ8" s="30" t="e">
        <v>#REF!</v>
      </c>
      <c r="HR8" s="30" t="e">
        <v>#REF!</v>
      </c>
      <c r="HS8" s="30" t="e">
        <v>#REF!</v>
      </c>
      <c r="HT8" s="30" t="e">
        <v>#REF!</v>
      </c>
      <c r="HU8" s="30" t="e">
        <v>#REF!</v>
      </c>
      <c r="HV8" s="30" t="e">
        <v>#REF!</v>
      </c>
      <c r="HW8" s="30" t="e">
        <v>#REF!</v>
      </c>
      <c r="HX8" s="30" t="e">
        <v>#REF!</v>
      </c>
      <c r="HY8" s="30" t="e">
        <v>#REF!</v>
      </c>
      <c r="HZ8" s="30" t="e">
        <v>#REF!</v>
      </c>
      <c r="IA8" s="30" t="e">
        <v>#REF!</v>
      </c>
      <c r="IB8" s="30" t="e">
        <v>#REF!</v>
      </c>
      <c r="IC8" s="30" t="e">
        <v>#REF!</v>
      </c>
      <c r="ID8" s="30" t="e">
        <v>#REF!</v>
      </c>
      <c r="IE8" s="30" t="e">
        <v>#REF!</v>
      </c>
      <c r="IF8" s="30" t="e">
        <v>#REF!</v>
      </c>
      <c r="IG8" s="30" t="e">
        <v>#REF!</v>
      </c>
      <c r="IH8" s="30" t="e">
        <v>#REF!</v>
      </c>
      <c r="II8" s="30" t="e">
        <v>#REF!</v>
      </c>
      <c r="IJ8" s="30" t="e">
        <v>#REF!</v>
      </c>
      <c r="IK8" s="30" t="e">
        <v>#REF!</v>
      </c>
      <c r="IL8" s="30" t="e">
        <v>#REF!</v>
      </c>
      <c r="IM8" s="30" t="e">
        <v>#REF!</v>
      </c>
      <c r="IN8" s="30" t="e">
        <v>#REF!</v>
      </c>
      <c r="IO8" s="30" t="e">
        <v>#REF!</v>
      </c>
      <c r="IP8" s="30" t="e">
        <v>#REF!</v>
      </c>
      <c r="IQ8" s="30" t="e">
        <v>#REF!</v>
      </c>
      <c r="IR8" s="30" t="e">
        <v>#REF!</v>
      </c>
      <c r="IS8" s="30" t="e">
        <v>#REF!</v>
      </c>
      <c r="IT8" s="30" t="e">
        <v>#REF!</v>
      </c>
      <c r="IU8" s="30" t="e">
        <v>#REF!</v>
      </c>
      <c r="IV8" s="30" t="e">
        <v>#REF!</v>
      </c>
    </row>
    <row r="9" spans="1:256">
      <c r="A9" s="30" t="e">
        <v>#REF!</v>
      </c>
      <c r="B9" s="30" t="e">
        <v>#REF!</v>
      </c>
      <c r="C9" s="30" t="e">
        <v>#REF!</v>
      </c>
      <c r="D9" s="30" t="e">
        <v>#REF!</v>
      </c>
      <c r="E9" s="30" t="e">
        <v>#REF!</v>
      </c>
      <c r="F9" s="30" t="e">
        <v>#REF!</v>
      </c>
      <c r="G9" s="30" t="e">
        <v>#REF!</v>
      </c>
      <c r="H9" s="30" t="e">
        <v>#REF!</v>
      </c>
      <c r="I9" s="30" t="e">
        <v>#REF!</v>
      </c>
      <c r="J9" s="30" t="e">
        <v>#REF!</v>
      </c>
      <c r="K9" s="30" t="e">
        <v>#REF!</v>
      </c>
      <c r="L9" s="30" t="e">
        <v>#REF!</v>
      </c>
      <c r="M9" s="30" t="e">
        <v>#REF!</v>
      </c>
      <c r="N9" s="30" t="e">
        <v>#REF!</v>
      </c>
      <c r="O9" s="30" t="e">
        <v>#REF!</v>
      </c>
      <c r="P9" s="30" t="e">
        <v>#REF!</v>
      </c>
      <c r="Q9" s="30" t="e">
        <v>#REF!</v>
      </c>
      <c r="R9" s="30" t="e">
        <v>#REF!</v>
      </c>
      <c r="S9" s="30" t="e">
        <v>#REF!</v>
      </c>
      <c r="T9" s="30" t="e">
        <v>#REF!</v>
      </c>
      <c r="U9" s="30" t="e">
        <v>#REF!</v>
      </c>
      <c r="V9" s="30" t="e">
        <v>#REF!</v>
      </c>
      <c r="W9" s="30" t="e">
        <v>#REF!</v>
      </c>
      <c r="X9" s="30" t="e">
        <v>#REF!</v>
      </c>
      <c r="Y9" s="30" t="e">
        <v>#REF!</v>
      </c>
      <c r="Z9" s="30" t="e">
        <v>#REF!</v>
      </c>
      <c r="AA9" s="30" t="e">
        <v>#REF!</v>
      </c>
      <c r="AB9" s="30" t="e">
        <v>#REF!</v>
      </c>
      <c r="AC9" s="30" t="e">
        <v>#REF!</v>
      </c>
      <c r="AD9" s="30" t="e">
        <f>IF(#REF!,"AAAAABWaGh0=",0)</f>
        <v>#REF!</v>
      </c>
      <c r="AE9" s="30" t="e">
        <f>AND(#REF!,"AAAAABWaGh4=")</f>
        <v>#REF!</v>
      </c>
      <c r="AF9" s="30" t="e">
        <v>#REF!</v>
      </c>
      <c r="AG9" s="30" t="e">
        <v>#REF!</v>
      </c>
      <c r="AH9" s="30" t="e">
        <v>#REF!</v>
      </c>
      <c r="AI9" s="30" t="e">
        <v>#REF!</v>
      </c>
      <c r="AJ9" s="30" t="e">
        <v>#REF!</v>
      </c>
      <c r="AK9" s="30" t="e">
        <v>#REF!</v>
      </c>
      <c r="AL9" s="30" t="e">
        <v>#REF!</v>
      </c>
      <c r="AM9" s="30" t="e">
        <f>AND(#REF!,"AAAAABWaGiY=")</f>
        <v>#REF!</v>
      </c>
      <c r="AN9" s="30" t="e">
        <f>AND(#REF!,"AAAAABWaGic=")</f>
        <v>#REF!</v>
      </c>
      <c r="AO9" s="30" t="e">
        <f>AND(#REF!,"AAAAABWaGig=")</f>
        <v>#REF!</v>
      </c>
      <c r="AP9" s="30" t="e">
        <f>AND(#REF!,"AAAAABWaGik=")</f>
        <v>#REF!</v>
      </c>
      <c r="AQ9" s="30" t="e">
        <f>AND(#REF!,"AAAAABWaGio=")</f>
        <v>#REF!</v>
      </c>
      <c r="AR9" s="30" t="e">
        <f>AND(#REF!,"AAAAABWaGis=")</f>
        <v>#REF!</v>
      </c>
      <c r="AS9" s="30" t="e">
        <v>#REF!</v>
      </c>
      <c r="AT9" s="30" t="e">
        <f>IF(#REF!,"AAAAABWaGi0=",0)</f>
        <v>#REF!</v>
      </c>
      <c r="AU9" s="30" t="e">
        <f>AND(#REF!,"AAAAABWaGi4=")</f>
        <v>#REF!</v>
      </c>
      <c r="AV9" s="30" t="e">
        <f>AND(#REF!,"AAAAABWaGi8=")</f>
        <v>#REF!</v>
      </c>
      <c r="AW9" s="30" t="e">
        <f>AND(#REF!,"AAAAABWaGjA=")</f>
        <v>#REF!</v>
      </c>
      <c r="AX9" s="30" t="e">
        <f>AND(#REF!,"AAAAABWaGjE=")</f>
        <v>#REF!</v>
      </c>
      <c r="AY9" s="30" t="e">
        <f>AND(#REF!,"AAAAABWaGjI=")</f>
        <v>#REF!</v>
      </c>
      <c r="AZ9" s="30" t="e">
        <f>AND(#REF!,"AAAAABWaGjM=")</f>
        <v>#REF!</v>
      </c>
      <c r="BA9" s="30" t="e">
        <f>AND(#REF!,"AAAAABWaGjQ=")</f>
        <v>#REF!</v>
      </c>
      <c r="BB9" s="30" t="e">
        <f>AND(#REF!,"AAAAABWaGjU=")</f>
        <v>#REF!</v>
      </c>
      <c r="BC9" s="30" t="e">
        <f>AND(#REF!,"AAAAABWaGjY=")</f>
        <v>#REF!</v>
      </c>
      <c r="BD9" s="30" t="e">
        <f>AND(#REF!,"AAAAABWaGjc=")</f>
        <v>#REF!</v>
      </c>
      <c r="BE9" s="30" t="e">
        <f>AND(#REF!,"AAAAABWaGjg=")</f>
        <v>#REF!</v>
      </c>
      <c r="BF9" s="30" t="e">
        <f>AND(#REF!,"AAAAABWaGjk=")</f>
        <v>#REF!</v>
      </c>
      <c r="BG9" s="30" t="e">
        <f>AND(#REF!,"AAAAABWaGjo=")</f>
        <v>#REF!</v>
      </c>
      <c r="BH9" s="30" t="e">
        <f>AND(#REF!,"AAAAABWaGjs=")</f>
        <v>#REF!</v>
      </c>
      <c r="BI9" s="30" t="e">
        <v>#REF!</v>
      </c>
      <c r="BJ9" s="30" t="e">
        <f>IF(#REF!,"AAAAABWaGj0=",0)</f>
        <v>#REF!</v>
      </c>
      <c r="BK9" s="30" t="e">
        <f>AND(#REF!,"AAAAABWaGj4=")</f>
        <v>#REF!</v>
      </c>
      <c r="BL9" s="30" t="e">
        <f>AND(#REF!,"AAAAABWaGj8=")</f>
        <v>#REF!</v>
      </c>
      <c r="BM9" s="30" t="e">
        <f>AND(#REF!,"AAAAABWaGkA=")</f>
        <v>#REF!</v>
      </c>
      <c r="BN9" s="30" t="e">
        <f>AND(#REF!,"AAAAABWaGkE=")</f>
        <v>#REF!</v>
      </c>
      <c r="BO9" s="30" t="e">
        <f>AND(#REF!,"AAAAABWaGkI=")</f>
        <v>#REF!</v>
      </c>
      <c r="BP9" s="30" t="e">
        <f>AND(#REF!,"AAAAABWaGkM=")</f>
        <v>#REF!</v>
      </c>
      <c r="BQ9" s="30" t="e">
        <f>AND(#REF!,"AAAAABWaGkQ=")</f>
        <v>#REF!</v>
      </c>
      <c r="BR9" s="30" t="e">
        <f>AND(#REF!,"AAAAABWaGkU=")</f>
        <v>#REF!</v>
      </c>
      <c r="BS9" s="30" t="e">
        <f>AND(#REF!,"AAAAABWaGkY=")</f>
        <v>#REF!</v>
      </c>
      <c r="BT9" s="30" t="e">
        <f>AND(#REF!,"AAAAABWaGkc=")</f>
        <v>#REF!</v>
      </c>
      <c r="BU9" s="30" t="e">
        <f>AND(#REF!,"AAAAABWaGkg=")</f>
        <v>#REF!</v>
      </c>
      <c r="BV9" s="30" t="e">
        <f>AND(#REF!,"AAAAABWaGkk=")</f>
        <v>#REF!</v>
      </c>
      <c r="BW9" s="30" t="e">
        <f>AND(#REF!,"AAAAABWaGko=")</f>
        <v>#REF!</v>
      </c>
      <c r="BX9" s="30" t="e">
        <f>AND(#REF!,"AAAAABWaGks=")</f>
        <v>#REF!</v>
      </c>
      <c r="BY9" s="30" t="e">
        <v>#REF!</v>
      </c>
      <c r="BZ9" s="30" t="e">
        <f>IF(#REF!,"AAAAABWaGk0=",0)</f>
        <v>#REF!</v>
      </c>
      <c r="CA9" s="30" t="e">
        <f>AND(#REF!,"AAAAABWaGk4=")</f>
        <v>#REF!</v>
      </c>
      <c r="CB9" s="30" t="e">
        <f>AND(#REF!,"AAAAABWaGk8=")</f>
        <v>#REF!</v>
      </c>
      <c r="CC9" s="30" t="e">
        <f>AND(#REF!,"AAAAABWaGlA=")</f>
        <v>#REF!</v>
      </c>
      <c r="CD9" s="30" t="e">
        <f>AND(#REF!,"AAAAABWaGlE=")</f>
        <v>#REF!</v>
      </c>
      <c r="CE9" s="30" t="e">
        <f>AND(#REF!,"AAAAABWaGlI=")</f>
        <v>#REF!</v>
      </c>
      <c r="CF9" s="30" t="e">
        <f>AND(#REF!,"AAAAABWaGlM=")</f>
        <v>#REF!</v>
      </c>
      <c r="CG9" s="30" t="e">
        <f>AND(#REF!,"AAAAABWaGlQ=")</f>
        <v>#REF!</v>
      </c>
      <c r="CH9" s="30" t="e">
        <f>AND(#REF!,"AAAAABWaGlU=")</f>
        <v>#REF!</v>
      </c>
      <c r="CI9" s="30" t="e">
        <f>AND(#REF!,"AAAAABWaGlY=")</f>
        <v>#REF!</v>
      </c>
      <c r="CJ9" s="30" t="e">
        <f>AND(#REF!,"AAAAABWaGlc=")</f>
        <v>#REF!</v>
      </c>
      <c r="CK9" s="30" t="e">
        <f>AND(#REF!,"AAAAABWaGlg=")</f>
        <v>#REF!</v>
      </c>
      <c r="CL9" s="30" t="e">
        <f>AND(#REF!,"AAAAABWaGlk=")</f>
        <v>#REF!</v>
      </c>
      <c r="CM9" s="30" t="e">
        <f>AND(#REF!,"AAAAABWaGlo=")</f>
        <v>#REF!</v>
      </c>
      <c r="CN9" s="30" t="e">
        <f>AND(#REF!,"AAAAABWaGls=")</f>
        <v>#REF!</v>
      </c>
      <c r="CO9" s="30" t="e">
        <v>#REF!</v>
      </c>
      <c r="CP9" s="30" t="e">
        <f>IF(#REF!,"AAAAABWaGl0=",0)</f>
        <v>#REF!</v>
      </c>
      <c r="CQ9" s="30" t="e">
        <f>AND(#REF!,"AAAAABWaGl4=")</f>
        <v>#REF!</v>
      </c>
      <c r="CR9" s="30" t="e">
        <f>AND(#REF!,"AAAAABWaGl8=")</f>
        <v>#REF!</v>
      </c>
      <c r="CS9" s="30" t="e">
        <f>AND(#REF!,"AAAAABWaGmA=")</f>
        <v>#REF!</v>
      </c>
      <c r="CT9" s="30" t="e">
        <f>AND(#REF!,"AAAAABWaGmE=")</f>
        <v>#REF!</v>
      </c>
      <c r="CU9" s="30" t="e">
        <f>AND(#REF!,"AAAAABWaGmI=")</f>
        <v>#REF!</v>
      </c>
      <c r="CV9" s="30" t="e">
        <f>AND(#REF!,"AAAAABWaGmM=")</f>
        <v>#REF!</v>
      </c>
      <c r="CW9" s="30" t="e">
        <f>AND(#REF!,"AAAAABWaGmQ=")</f>
        <v>#REF!</v>
      </c>
      <c r="CX9" s="30" t="e">
        <f>AND(#REF!,"AAAAABWaGmU=")</f>
        <v>#REF!</v>
      </c>
      <c r="CY9" s="30" t="e">
        <f>AND(#REF!,"AAAAABWaGmY=")</f>
        <v>#REF!</v>
      </c>
      <c r="CZ9" s="30" t="e">
        <f>AND(#REF!,"AAAAABWaGmc=")</f>
        <v>#REF!</v>
      </c>
      <c r="DA9" s="30" t="e">
        <f>AND(#REF!,"AAAAABWaGmg=")</f>
        <v>#REF!</v>
      </c>
      <c r="DB9" s="30" t="e">
        <f>AND(#REF!,"AAAAABWaGmk=")</f>
        <v>#REF!</v>
      </c>
      <c r="DC9" s="30" t="e">
        <f>AND(#REF!,"AAAAABWaGmo=")</f>
        <v>#REF!</v>
      </c>
      <c r="DD9" s="30" t="e">
        <f>AND(#REF!,"AAAAABWaGms=")</f>
        <v>#REF!</v>
      </c>
      <c r="DE9" s="30" t="e">
        <v>#REF!</v>
      </c>
      <c r="DF9" s="30" t="e">
        <f>IF(#REF!,"AAAAABWaGm0=",0)</f>
        <v>#REF!</v>
      </c>
      <c r="DG9" s="30" t="e">
        <f>AND(#REF!,"AAAAABWaGm4=")</f>
        <v>#REF!</v>
      </c>
      <c r="DH9" s="30" t="e">
        <f>AND(#REF!,"AAAAABWaGm8=")</f>
        <v>#REF!</v>
      </c>
      <c r="DI9" s="30" t="e">
        <f>AND(#REF!,"AAAAABWaGnA=")</f>
        <v>#REF!</v>
      </c>
      <c r="DJ9" s="30" t="e">
        <f>AND(#REF!,"AAAAABWaGnE=")</f>
        <v>#REF!</v>
      </c>
      <c r="DK9" s="30" t="e">
        <f>AND(#REF!,"AAAAABWaGnI=")</f>
        <v>#REF!</v>
      </c>
      <c r="DL9" s="30" t="e">
        <f>AND(#REF!,"AAAAABWaGnM=")</f>
        <v>#REF!</v>
      </c>
      <c r="DM9" s="30" t="e">
        <f>AND(#REF!,"AAAAABWaGnQ=")</f>
        <v>#REF!</v>
      </c>
      <c r="DN9" s="30" t="e">
        <f>AND(#REF!,"AAAAABWaGnU=")</f>
        <v>#REF!</v>
      </c>
      <c r="DO9" s="30" t="e">
        <f>AND(#REF!,"AAAAABWaGnY=")</f>
        <v>#REF!</v>
      </c>
      <c r="DP9" s="30" t="e">
        <f>AND(#REF!,"AAAAABWaGnc=")</f>
        <v>#REF!</v>
      </c>
      <c r="DQ9" s="30" t="e">
        <f>AND(#REF!,"AAAAABWaGng=")</f>
        <v>#REF!</v>
      </c>
      <c r="DR9" s="30" t="e">
        <f>AND(#REF!,"AAAAABWaGnk=")</f>
        <v>#REF!</v>
      </c>
      <c r="DS9" s="30" t="e">
        <f>AND(#REF!,"AAAAABWaGno=")</f>
        <v>#REF!</v>
      </c>
      <c r="DT9" s="30" t="e">
        <f>AND(#REF!,"AAAAABWaGns=")</f>
        <v>#REF!</v>
      </c>
      <c r="DU9" s="30" t="e">
        <f>AND(#REF!,"AAAAABWaGnw=")</f>
        <v>#REF!</v>
      </c>
      <c r="DV9" s="30" t="e">
        <f>IF(#REF!,"AAAAABWaGn0=",0)</f>
        <v>#REF!</v>
      </c>
      <c r="DW9" s="30" t="e">
        <f>IF(#REF!,"AAAAABWaGn4=",0)</f>
        <v>#REF!</v>
      </c>
      <c r="DX9" s="30" t="e">
        <f>IF(#REF!,"AAAAABWaGn8=",0)</f>
        <v>#REF!</v>
      </c>
      <c r="DY9" s="30" t="e">
        <f>IF(#REF!,"AAAAABWaGoA=",0)</f>
        <v>#REF!</v>
      </c>
      <c r="DZ9" s="30" t="e">
        <f>IF(#REF!,"AAAAABWaGoE=",0)</f>
        <v>#REF!</v>
      </c>
      <c r="EA9" s="30" t="e">
        <f>IF(#REF!,"AAAAABWaGoI=",0)</f>
        <v>#REF!</v>
      </c>
      <c r="EB9" s="30" t="e">
        <f>IF(#REF!,"AAAAABWaGoM=",0)</f>
        <v>#REF!</v>
      </c>
      <c r="EC9" s="30" t="e">
        <f>IF(#REF!,"AAAAABWaGoQ=",0)</f>
        <v>#REF!</v>
      </c>
      <c r="ED9" s="30" t="e">
        <f>IF(#REF!,"AAAAABWaGoU=",0)</f>
        <v>#REF!</v>
      </c>
      <c r="EE9" s="30" t="e">
        <f>IF(#REF!,"AAAAABWaGoY=",0)</f>
        <v>#REF!</v>
      </c>
      <c r="EF9" s="30" t="e">
        <f>IF(#REF!,"AAAAABWaGoc=",0)</f>
        <v>#REF!</v>
      </c>
      <c r="EG9" s="30" t="e">
        <f>IF(#REF!,"AAAAABWaGog=",0)</f>
        <v>#REF!</v>
      </c>
      <c r="EH9" s="30" t="e">
        <f>IF(#REF!,"AAAAABWaGok=",0)</f>
        <v>#REF!</v>
      </c>
      <c r="EI9" s="30" t="e">
        <f>IF(#REF!,"AAAAABWaGoo=",0)</f>
        <v>#REF!</v>
      </c>
      <c r="EJ9" s="30" t="e">
        <f>IF(#REF!,"AAAAABWaGos=",0)</f>
        <v>#REF!</v>
      </c>
      <c r="EK9" s="30" t="e">
        <f>IF(#REF!,"AAAAABWaGow=",0)</f>
        <v>#REF!</v>
      </c>
      <c r="EL9" s="30" t="e">
        <f>IF(#REF!,"AAAAABWaGo0=",0)</f>
        <v>#REF!</v>
      </c>
      <c r="EM9" s="30" t="e">
        <f>AND(#REF!,"AAAAABWaGo4=")</f>
        <v>#REF!</v>
      </c>
      <c r="EN9" s="30" t="e">
        <f>IF(#REF!,"AAAAABWaGo8=",0)</f>
        <v>#REF!</v>
      </c>
      <c r="EO9" s="30" t="s">
        <v>59</v>
      </c>
      <c r="EP9" s="30" t="e">
        <f>IF("N",[0]!Print_Area,"AAAAABWaGpE=")</f>
        <v>#VALUE!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421B97A6098D4BA267E01DEE976415" ma:contentTypeVersion="13" ma:contentTypeDescription="Create a new document." ma:contentTypeScope="" ma:versionID="60848fda849313f93bbc3c6ba77d86a3">
  <xsd:schema xmlns:xsd="http://www.w3.org/2001/XMLSchema" xmlns:xs="http://www.w3.org/2001/XMLSchema" xmlns:p="http://schemas.microsoft.com/office/2006/metadata/properties" xmlns:ns2="cd35e4f6-8d50-45f7-af56-b3d00f9a7efe" xmlns:ns3="939713be-b6d8-45b1-bf22-fcaeeb5f4673" targetNamespace="http://schemas.microsoft.com/office/2006/metadata/properties" ma:root="true" ma:fieldsID="6017683487acab66e1014777db251335" ns2:_="" ns3:_="">
    <xsd:import namespace="cd35e4f6-8d50-45f7-af56-b3d00f9a7efe"/>
    <xsd:import namespace="939713be-b6d8-45b1-bf22-fcaeeb5f4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5e4f6-8d50-45f7-af56-b3d00f9a7e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a97e965-b68d-4f5f-993f-1abfdbc671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713be-b6d8-45b1-bf22-fcaeeb5f467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fc952f5-8a85-4ca8-9f3d-ad2bb02d90e3}" ma:internalName="TaxCatchAll" ma:showField="CatchAllData" ma:web="939713be-b6d8-45b1-bf22-fcaeeb5f4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9713be-b6d8-45b1-bf22-fcaeeb5f4673" xsi:nil="true"/>
    <lcf76f155ced4ddcb4097134ff3c332f xmlns="cd35e4f6-8d50-45f7-af56-b3d00f9a7e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79F747-F270-4EC8-988B-918090ED18B4}"/>
</file>

<file path=customXml/itemProps2.xml><?xml version="1.0" encoding="utf-8"?>
<ds:datastoreItem xmlns:ds="http://schemas.openxmlformats.org/officeDocument/2006/customXml" ds:itemID="{30C232C2-BC42-4B8A-92F4-BFB6B623DA4E}"/>
</file>

<file path=customXml/itemProps3.xml><?xml version="1.0" encoding="utf-8"?>
<ds:datastoreItem xmlns:ds="http://schemas.openxmlformats.org/officeDocument/2006/customXml" ds:itemID="{E6FEB3D0-74B3-4178-86CD-1F6591F5D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MESO</dc:creator>
  <cp:keywords/>
  <dc:description/>
  <cp:lastModifiedBy/>
  <cp:revision/>
  <dcterms:created xsi:type="dcterms:W3CDTF">2021-08-05T19:02:18Z</dcterms:created>
  <dcterms:modified xsi:type="dcterms:W3CDTF">2025-08-25T23:09:40Z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0x0101005D421B97A6098D4BA267E01DEE976415</vt:lpwstr>
  </property>
  <property fmtid="{D5CDD505-2E9C-101B-9397-08002B2CF9AE}" pid="3" name="MediaServiceImageTags">
    <vt:lpwstr/>
  </property>
</Properties>
</file>